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Koti\Downloads\"/>
    </mc:Choice>
  </mc:AlternateContent>
  <xr:revisionPtr revIDLastSave="0" documentId="13_ncr:1_{7DC4C8CD-AB22-46D9-9FB2-AEC80AF89FF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loita tästä" sheetId="1" r:id="rId1"/>
    <sheet name="Mallihinnat" sheetId="2" r:id="rId2"/>
    <sheet name="Kustannusvertailu" sheetId="3" r:id="rId3"/>
    <sheet name="Riskimatriisi" sheetId="4" r:id="rId4"/>
    <sheet name="Lähteet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" i="4" l="1"/>
  <c r="G13" i="4" s="1"/>
  <c r="F12" i="4"/>
  <c r="G12" i="4" s="1"/>
  <c r="F11" i="4"/>
  <c r="G11" i="4" s="1"/>
  <c r="F10" i="4"/>
  <c r="G10" i="4" s="1"/>
  <c r="F9" i="4"/>
  <c r="G9" i="4" s="1"/>
  <c r="F8" i="4"/>
  <c r="G8" i="4" s="1"/>
  <c r="G7" i="4"/>
  <c r="F7" i="4"/>
  <c r="G6" i="4"/>
  <c r="F6" i="4"/>
  <c r="G5" i="4"/>
  <c r="F5" i="4"/>
  <c r="F4" i="4"/>
  <c r="G4" i="4" s="1"/>
  <c r="T22" i="3"/>
  <c r="S22" i="3"/>
  <c r="R22" i="3"/>
  <c r="Q22" i="3"/>
  <c r="P22" i="3"/>
  <c r="U22" i="3" s="1"/>
  <c r="V22" i="3" s="1"/>
  <c r="O22" i="3"/>
  <c r="H22" i="3"/>
  <c r="B22" i="3"/>
  <c r="A22" i="3"/>
  <c r="T21" i="3"/>
  <c r="S21" i="3"/>
  <c r="R21" i="3"/>
  <c r="Q21" i="3"/>
  <c r="U21" i="3" s="1"/>
  <c r="V21" i="3" s="1"/>
  <c r="P21" i="3"/>
  <c r="O21" i="3"/>
  <c r="H21" i="3"/>
  <c r="B21" i="3"/>
  <c r="A21" i="3"/>
  <c r="T20" i="3"/>
  <c r="S20" i="3"/>
  <c r="R20" i="3"/>
  <c r="U20" i="3" s="1"/>
  <c r="V20" i="3" s="1"/>
  <c r="Q20" i="3"/>
  <c r="P20" i="3"/>
  <c r="O20" i="3"/>
  <c r="H20" i="3"/>
  <c r="B20" i="3"/>
  <c r="A20" i="3"/>
  <c r="T19" i="3"/>
  <c r="S19" i="3"/>
  <c r="U19" i="3" s="1"/>
  <c r="V19" i="3" s="1"/>
  <c r="R19" i="3"/>
  <c r="Q19" i="3"/>
  <c r="P19" i="3"/>
  <c r="O19" i="3"/>
  <c r="H19" i="3"/>
  <c r="B19" i="3"/>
  <c r="A19" i="3"/>
  <c r="T18" i="3"/>
  <c r="R18" i="3"/>
  <c r="Q18" i="3"/>
  <c r="P18" i="3"/>
  <c r="O18" i="3"/>
  <c r="H18" i="3"/>
  <c r="S18" i="3" s="1"/>
  <c r="U18" i="3" s="1"/>
  <c r="V18" i="3" s="1"/>
  <c r="B18" i="3"/>
  <c r="A18" i="3"/>
  <c r="T17" i="3"/>
  <c r="R17" i="3"/>
  <c r="Q17" i="3"/>
  <c r="P17" i="3"/>
  <c r="O17" i="3"/>
  <c r="H17" i="3"/>
  <c r="S17" i="3" s="1"/>
  <c r="U17" i="3" s="1"/>
  <c r="V17" i="3" s="1"/>
  <c r="B17" i="3"/>
  <c r="A17" i="3"/>
  <c r="T16" i="3"/>
  <c r="R16" i="3"/>
  <c r="Q16" i="3"/>
  <c r="P16" i="3"/>
  <c r="O16" i="3"/>
  <c r="H16" i="3"/>
  <c r="S16" i="3" s="1"/>
  <c r="U16" i="3" s="1"/>
  <c r="V16" i="3" s="1"/>
  <c r="B16" i="3"/>
  <c r="A16" i="3"/>
  <c r="T15" i="3"/>
  <c r="R15" i="3"/>
  <c r="Q15" i="3"/>
  <c r="P15" i="3"/>
  <c r="O15" i="3"/>
  <c r="H15" i="3"/>
  <c r="S15" i="3" s="1"/>
  <c r="B15" i="3"/>
  <c r="A15" i="3"/>
  <c r="T14" i="3"/>
  <c r="R14" i="3"/>
  <c r="Q14" i="3"/>
  <c r="P14" i="3"/>
  <c r="O14" i="3"/>
  <c r="H14" i="3"/>
  <c r="S14" i="3" s="1"/>
  <c r="B14" i="3"/>
  <c r="A14" i="3"/>
  <c r="E7" i="3"/>
  <c r="U15" i="3" l="1"/>
  <c r="V15" i="3" s="1"/>
  <c r="U14" i="3"/>
  <c r="V14" i="3" s="1"/>
  <c r="W18" i="3"/>
  <c r="W16" i="3"/>
  <c r="X16" i="3"/>
  <c r="W17" i="3"/>
  <c r="X17" i="3" s="1"/>
  <c r="X18" i="3"/>
  <c r="W19" i="3"/>
  <c r="X19" i="3" s="1"/>
  <c r="W21" i="3"/>
  <c r="X21" i="3"/>
  <c r="W22" i="3"/>
  <c r="X22" i="3" s="1"/>
  <c r="E8" i="3"/>
  <c r="W14" i="3"/>
  <c r="X14" i="3"/>
  <c r="W20" i="3" l="1"/>
  <c r="X20" i="3" s="1"/>
  <c r="W15" i="3"/>
  <c r="X1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tc={A76D7408-AD57-4225-8884-B8AE4916B418}</author>
  </authors>
  <commentList>
    <comment ref="A7" authorId="0" shapeId="0" xr:uid="{A76D7408-AD57-4225-8884-B8AE4916B418}">
      <text>
        <t>[Kommenttiketju]
Excel-versiosi avulla voit lukea tämän kommenttiketjun, mutta siihen tehdyt muutokset poistetaan, jos tiedosto avataan uudemmassa Excel-versiossa. Lisätietoja: https://go.microsoft.com/fwlink/?linkid=870924
Kommentti:
    ALV lisätään, jos laskennassa halutaan pitää ALV mukana (esim. yhdistykset, ei vähennyskelpoisuutta)</t>
      </text>
    </comment>
  </commentList>
</comments>
</file>

<file path=xl/sharedStrings.xml><?xml version="1.0" encoding="utf-8"?>
<sst xmlns="http://schemas.openxmlformats.org/spreadsheetml/2006/main" count="438" uniqueCount="184">
  <si>
    <t>Kielimallien kustannusvertailu ja riskimatriisi</t>
  </si>
  <si>
    <t>Tällä pohjalla vertaat API-käytön todellista kuukausikustannusta omalla käyttötapauksellasi. Päivitä keltaiset solut. Hinnat ovat esimerkkejä ja ne pitää tarkistaa ennen päätöstä.</t>
  </si>
  <si>
    <t>Näin käytät pohjaa</t>
  </si>
  <si>
    <t>1</t>
  </si>
  <si>
    <t>Rajaa käyttötapaus</t>
  </si>
  <si>
    <t>Valitse yksi konkreettinen työ, esimerkiksi 500 asiakaspalveluvastausta kuukaudessa.</t>
  </si>
  <si>
    <t>2</t>
  </si>
  <si>
    <t>Testaa sama aineisto</t>
  </si>
  <si>
    <t>Aja sama edustava testijoukko jokaisella mallilla. Erottele normaali input, cache read, cache write ja output sekä kirjaa hyväksyttyjen tulosten osuus.</t>
  </si>
  <si>
    <t>3</t>
  </si>
  <si>
    <t>Päivitä hinnat</t>
  </si>
  <si>
    <t>Tarkista mallin virallinen hinnasto ja päivämäärä Mallihinnat-välilehdelle.</t>
  </si>
  <si>
    <t>4</t>
  </si>
  <si>
    <t>Arvioi laatu</t>
  </si>
  <si>
    <t>Pisteytä testituloksen laatu, nopeus ja vaatimustenmukaisuus samalla asteikolla.</t>
  </si>
  <si>
    <t>5</t>
  </si>
  <si>
    <t>Tarkista kokonaiskulu</t>
  </si>
  <si>
    <t>Lisää työkalukutsut, kiinteät kulut, valuuttakurssi, ALV ja kustannusvaraus.</t>
  </si>
  <si>
    <t>6</t>
  </si>
  <si>
    <t>Käsittele riskit</t>
  </si>
  <si>
    <t>Arvioi todennäköisyys ja vaikutus Riskimatriisi-välilehdellä sekä nimeä hallintatoimi.</t>
  </si>
  <si>
    <t>Mitä token tarkoittaa?</t>
  </si>
  <si>
    <t>Token on tekstin pala, ei sana. Se voi olla kokonainen lyhyt sana, sanan osa, välimerkki tai välilyönnin sisältävä merkkijono.</t>
  </si>
  <si>
    <t>Input-tokenit sisältävät mallille lähetetyn sisällön: ohjeet, käyttäjän tekstin, keskusteluhistorian, haetut dokumentit ja usein työkalujen palauttaman tekstin.</t>
  </si>
  <si>
    <t>Output-tokenit sisältävät mallin tuottaman vastauksen. Joillain malleilla myös sisäiset päättelytokenit laskutetaan tai sisältyvät output-hintaan.</t>
  </si>
  <si>
    <t>Sama teksti ei tuota samaa tokenmäärää kaikilla malleilla. Erot korostuvat suomen kielessä, erikoistermeissä, taulukoissa ja koodissa.</t>
  </si>
  <si>
    <t>Siksi halvin hinta per miljoona tokenia ei yksin kerro halvinta käyttötapausta. Vertaa kustannusta onnistunutta tehtävää kohti.</t>
  </si>
  <si>
    <t>Rajaus: pohja on ensisijaisesti tekstiä käsittelevien API-mallien vertailuun. ChatGPT-, Claude- ja Copilot-käyttäjätilaukset, itse hostatut avoimet mallit sekä kuva-, ääni- ja videomallit tarvitsevat omat kustannusrivinsä.</t>
  </si>
  <si>
    <t>Mallihinnat, USD / 1 000 000 tokenia</t>
  </si>
  <si>
    <t>Toimittaja</t>
  </si>
  <si>
    <t>Malli</t>
  </si>
  <si>
    <t>Palvelutaso / konteksti</t>
  </si>
  <si>
    <t>Normaali input</t>
  </si>
  <si>
    <t>Cache read</t>
  </si>
  <si>
    <t>Cache write</t>
  </si>
  <si>
    <t>Output</t>
  </si>
  <si>
    <t>Työkalun hinta / 1 000 kutsua</t>
  </si>
  <si>
    <t>Konteksti, tokenia</t>
  </si>
  <si>
    <t>Hinta tarkistettu</t>
  </si>
  <si>
    <t>Virallinen hinnasto</t>
  </si>
  <si>
    <t>Huomio</t>
  </si>
  <si>
    <t>OpenAI</t>
  </si>
  <si>
    <t>gpt-5.6-sol</t>
  </si>
  <si>
    <t>Standard, short</t>
  </si>
  <si>
    <t>https://developers.openai.com/api/docs/pricing</t>
  </si>
  <si>
    <t>Kampanjahinta voi muuttua</t>
  </si>
  <si>
    <t>gpt-5.6-terra</t>
  </si>
  <si>
    <t>Pitkä konteksti on kalliimpi</t>
  </si>
  <si>
    <t>gpt-5.6-luna</t>
  </si>
  <si>
    <t>Anthropic</t>
  </si>
  <si>
    <t>Claude Sonnet 5</t>
  </si>
  <si>
    <t>Standard</t>
  </si>
  <si>
    <t>https://platform.claude.com/docs/en/about-claude/pricing</t>
  </si>
  <si>
    <t>Uudempi tokenizer voi tuottaa enemmän tokeneita</t>
  </si>
  <si>
    <t>Claude Opus 5</t>
  </si>
  <si>
    <t>Cache write 5 min</t>
  </si>
  <si>
    <t>Claude Haiku 4.5</t>
  </si>
  <si>
    <t>Google</t>
  </si>
  <si>
    <t>Gemini 2.5 Pro</t>
  </si>
  <si>
    <t>Standard, &lt;=200k</t>
  </si>
  <si>
    <t>https://ai.google.dev/gemini-api/docs/pricing</t>
  </si>
  <si>
    <t>Yli 200k promptilla korkeampi hinta</t>
  </si>
  <si>
    <t>Gemini 2.5 Flash</t>
  </si>
  <si>
    <t>Output sisältää thinking-tokenit</t>
  </si>
  <si>
    <t>Gemini 3.5 Flash-Lite</t>
  </si>
  <si>
    <t>Hakukyselykulu vasta ilmaisen kiintiön jälkeen</t>
  </si>
  <si>
    <t>Huom: esitäytetyt hinnat ovat 2.9.2026 tarkistettuja esimerkkejä. Palvelutaso, kontekstin pituus, alue, batch/flex/priority-käsittely ja sopimus voivat muuttaa hintaa. Päivitä aina suoraan virallisesta hinnastosta.</t>
  </si>
  <si>
    <t>Kustannusvertailu omalla testiaineistolla</t>
  </si>
  <si>
    <t>Yhteiset oletukset, muokkaa keltaisia soluja</t>
  </si>
  <si>
    <t>Käyttötapaus</t>
  </si>
  <si>
    <t>Asiakaspalveluvastausten luonnostelu</t>
  </si>
  <si>
    <t>Kustannuspaino</t>
  </si>
  <si>
    <t>Pyyntöjä / kk</t>
  </si>
  <si>
    <t>Minimilaatu 1-5</t>
  </si>
  <si>
    <t>USD -&gt; EUR</t>
  </si>
  <si>
    <t>Hyväksytty vain jos vaatimukset</t>
  </si>
  <si>
    <t>ALV</t>
  </si>
  <si>
    <t>Painojen summa</t>
  </si>
  <si>
    <t>Kustannusvaraus</t>
  </si>
  <si>
    <t>Painojen tarkistus</t>
  </si>
  <si>
    <t>Laatupaino</t>
  </si>
  <si>
    <t>Nopeuspaino</t>
  </si>
  <si>
    <t>Vaatimustenmukaisuuspaino</t>
  </si>
  <si>
    <t>Normaali input / pyyntö</t>
  </si>
  <si>
    <t>Cache read / pyyntö</t>
  </si>
  <si>
    <t>Cache write / pyyntö</t>
  </si>
  <si>
    <t>Output / pyyntö</t>
  </si>
  <si>
    <t>Työkalukutsuja / pyyntö</t>
  </si>
  <si>
    <t>Työkalun hinta / 1k kutsua USD</t>
  </si>
  <si>
    <t>Kiinteä kulu / kk USD</t>
  </si>
  <si>
    <t>Muut kulut %</t>
  </si>
  <si>
    <t>Hyväksyttyjä tuloksia %</t>
  </si>
  <si>
    <t>Laatu 1-5</t>
  </si>
  <si>
    <t>Nopeus 1-5</t>
  </si>
  <si>
    <t>Vaatimukset 1-5</t>
  </si>
  <si>
    <t>Input €/kk</t>
  </si>
  <si>
    <t>Cache read €/kk</t>
  </si>
  <si>
    <t>Cache write €/kk</t>
  </si>
  <si>
    <t>Output €/kk</t>
  </si>
  <si>
    <t>Työkalut €/kk</t>
  </si>
  <si>
    <t>Kiinteä €/kk</t>
  </si>
  <si>
    <t>Yhteensä €/kk sis. varaus+ALV</t>
  </si>
  <si>
    <t>€/hyväksytty tehtävä</t>
  </si>
  <si>
    <t>Kustannuspiste 1-5</t>
  </si>
  <si>
    <t>Kokonaispiste 1-5</t>
  </si>
  <si>
    <t>Tärkeää: normaali input tarkoittaa input-tokeneita, joita ei laskuteta cache read- tai cache write -hinnalla. Älä syötä cached-tokeneita uudelleen normaaliin inputiin. Syötä työkalukutsujen määrä ja hinta erikseen sekä testistä mitattu hyväksyttyjen tulosten osuus. Kustannusvertailu ei sisällä integraatiotyötä, valvontaa eikä henkilöstön aikaa, ellei niitä lisätä kiinteään kuukausikuluun.</t>
  </si>
  <si>
    <t>Kustannusriskien riskimatriisi</t>
  </si>
  <si>
    <t>ID</t>
  </si>
  <si>
    <t>Riski</t>
  </si>
  <si>
    <t>Miten näkyy arjessa</t>
  </si>
  <si>
    <t>Todennäköisyys 1-5</t>
  </si>
  <si>
    <t>Vaikutus 1-5</t>
  </si>
  <si>
    <t>Riskipiste</t>
  </si>
  <si>
    <t>Taso</t>
  </si>
  <si>
    <t>Hallintatoimi</t>
  </si>
  <si>
    <t>Omistaja</t>
  </si>
  <si>
    <t>Seuranta</t>
  </si>
  <si>
    <t>Käyttömäärä arvioidaan alakanttiin</t>
  </si>
  <si>
    <t>Pilotin pyyntömäärä moninkertaistuu tuotannossa</t>
  </si>
  <si>
    <t>Aseta käyttörajat, budjettihälytys ja yksikkökustannuksen seuranta</t>
  </si>
  <si>
    <t>Tuoteomistaja</t>
  </si>
  <si>
    <t>Viikoittain</t>
  </si>
  <si>
    <t>Keskusteluhistoria kasvaa</t>
  </si>
  <si>
    <t>Jokaiseen pyyntöön lähetetään pitkä historia uudelleen</t>
  </si>
  <si>
    <t>Tiivistä historia, rajaa konteksti ja hyödynnä välimuistia</t>
  </si>
  <si>
    <t>Tekninen omistaja</t>
  </si>
  <si>
    <t>Kuukausittain</t>
  </si>
  <si>
    <t>Output ja päättely paisuvat</t>
  </si>
  <si>
    <t>Vastaukset ovat tarpeettoman pitkiä tai reasoning-kulu kasvaa</t>
  </si>
  <si>
    <t>Aseta vastausrajat ja testaa effort-asetukset käyttötapauksittain</t>
  </si>
  <si>
    <t>Hinta tai hinnoittelumalli muuttuu</t>
  </si>
  <si>
    <t>Budjetti ei pidä mallipäivityksen jälkeen</t>
  </si>
  <si>
    <t>Versiolukitus, kuukausittainen hinnan tarkistus ja 20 % varaus</t>
  </si>
  <si>
    <t>Hankinta</t>
  </si>
  <si>
    <t>Työkalukutsut jäävät laskelmasta</t>
  </si>
  <si>
    <t>Haku, OCR, vektoritietokanta tai agentin kierrokset laskutetaan erikseen</t>
  </si>
  <si>
    <t>Erittele kaikki kutsut ja kierrokset käyttötapauskohtaisesti</t>
  </si>
  <si>
    <t>Arkkitehti</t>
  </si>
  <si>
    <t>Ennen tuotantoa</t>
  </si>
  <si>
    <t>Halpa malli tuottaa liikaa uusintatyötä</t>
  </si>
  <si>
    <t>Vastaus korjataan käsin tai pyyntö ajetaan uudelleen</t>
  </si>
  <si>
    <t>Mittaa hyväksytty tulos ja eurot onnistunutta tehtävää kohti</t>
  </si>
  <si>
    <t>Prosessiomistaja</t>
  </si>
  <si>
    <t>Tokenisaattorien ero ohitetaan</t>
  </si>
  <si>
    <t>Sama suomenkielinen aineisto maksaa eri määrän eri mallilla</t>
  </si>
  <si>
    <t>Mittaa toteutuneet tokenit samalla testiaineistolla</t>
  </si>
  <si>
    <t>Mallivaihdossa</t>
  </si>
  <si>
    <t>Pitkä konteksti ylittää hintaportaan</t>
  </si>
  <si>
    <t>Suuri dokumentti nostaa yksikköhintaa</t>
  </si>
  <si>
    <t>Pilko aineisto, käytä hakua ja testaa raja-arvojen molemmin puolin</t>
  </si>
  <si>
    <t>Valuutta, ALV ja aluehinta puuttuvat</t>
  </si>
  <si>
    <t>USD-listahinta tulkitaan eurobudjetiksi</t>
  </si>
  <si>
    <t>Dokumentoi valuuttakurssi, verot ja datan sijaintiin liittyvä lisä</t>
  </si>
  <si>
    <t>Talous</t>
  </si>
  <si>
    <t>Kustannusseuranta on liian karkea</t>
  </si>
  <si>
    <t>Kokonaislasku näkyy, mutta kallista käyttötapausta ei löydetä</t>
  </si>
  <si>
    <t>Tagaa kulut käyttötapaukselle, tiimille ja malliversiolle</t>
  </si>
  <si>
    <t>Talous + IT</t>
  </si>
  <si>
    <t>Lähteet ja päivityslista</t>
  </si>
  <si>
    <t>Aihe</t>
  </si>
  <si>
    <t>URL</t>
  </si>
  <si>
    <t>Miksi tarkistetaan</t>
  </si>
  <si>
    <t>Tarkistusväli</t>
  </si>
  <si>
    <t>API-hinnat</t>
  </si>
  <si>
    <t>Input, output, cached input, cache write, kontekstirajat, työkalut</t>
  </si>
  <si>
    <t>Ennen päätöstä + kuukausittain</t>
  </si>
  <si>
    <t>Tokenien laskenta</t>
  </si>
  <si>
    <t>https://developers.openai.com/api/docs/guides/counting-tokens</t>
  </si>
  <si>
    <t>Mittaa pyyntö ennen ajoa tai usage-tiedoista</t>
  </si>
  <si>
    <t>Input, output ja prompt caching</t>
  </si>
  <si>
    <t>https://platform.claude.com/docs/en/build-with-claude/token-counting</t>
  </si>
  <si>
    <t>Mittaa sama aineisto Anthropic-tokenisaattorilla</t>
  </si>
  <si>
    <t>Input, output/thinking, caching ja grounding</t>
  </si>
  <si>
    <t>https://ai.google.dev/gemini-api/docs/tokens</t>
  </si>
  <si>
    <t>CountTokens API ja usage_metadata</t>
  </si>
  <si>
    <t>Azure OpenAI</t>
  </si>
  <si>
    <t>Microsoft</t>
  </si>
  <si>
    <t>https://azure.microsoft.com/en-us/pricing/details/azure-openai/</t>
  </si>
  <si>
    <t>Alue, valuutta, deployment ja sopimus voivat muuttaa hintaa</t>
  </si>
  <si>
    <t>Pilvipalvelumallit</t>
  </si>
  <si>
    <t>AWS</t>
  </si>
  <si>
    <t>https://aws.amazon.com/bedrock/pricing/</t>
  </si>
  <si>
    <t>Bedrockin mallikohtainen ja aluekohtainen hinta</t>
  </si>
  <si>
    <t>Mistä hinnat löytyvät? Käytännössä aina mallin tarjoajan developer/API-dokumentaation Pricing- tai Models &amp; pricing -sivulta. Jos malli ostetaan Azuresta, AWS Bedrockista tai Google Cloudista, käytä nimenomaan kyseisen pilvialustan hinnastoa. Kuluttajasovelluksen kuukausitilaus ei kerro API-tokenin hintaa.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</si>
</sst>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0.0000"/>
    <numFmt numFmtId="165" formatCode="yyyy\-mm\-dd"/>
    <numFmt numFmtId="166" formatCode="0.000"/>
    <numFmt numFmtId="167" formatCode="0.0%"/>
    <numFmt numFmtId="168" formatCode="0%"/>
    <numFmt numFmtId="169" formatCode="#,##0.0"/>
    <numFmt numFmtId="170" formatCode="\$0.00"/>
    <numFmt numFmtId="171" formatCode="\€0.000"/>
  </numFmts>
  <fonts count="7" x14ac:knownFonts="1">
    <font>
      <sz val="11"/>
      <name val="Carlito"/>
    </font>
    <font>
      <b/>
      <sz val="16"/>
      <color rgb="FFFFFFFF"/>
      <name val="Carlito"/>
    </font>
    <font>
      <b/>
      <sz val="11"/>
      <name val="Carlito"/>
    </font>
    <font>
      <b/>
      <sz val="11"/>
      <color rgb="FF000000"/>
      <name val="Carlito"/>
    </font>
    <font>
      <i/>
      <sz val="11"/>
      <name val="Carlito"/>
    </font>
    <font>
      <b/>
      <sz val="11"/>
      <color rgb="FFFFFFFF"/>
      <name val="Carlito"/>
    </font>
    <font>
      <sz val="11"/>
      <name val="Carlito"/>
    </font>
  </fonts>
  <fills count="9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E4E1DA"/>
      </patternFill>
    </fill>
    <fill>
      <patternFill patternType="solid">
        <fgColor rgb="FFDA990F"/>
      </patternFill>
    </fill>
    <fill>
      <patternFill patternType="solid">
        <fgColor rgb="FFFFFFFF"/>
      </patternFill>
    </fill>
    <fill>
      <patternFill patternType="solid">
        <fgColor rgb="FFF7F4EE"/>
      </patternFill>
    </fill>
    <fill>
      <patternFill patternType="solid">
        <fgColor rgb="FFD9EAF7"/>
      </patternFill>
    </fill>
    <fill>
      <patternFill patternType="solid">
        <fgColor rgb="FFFFF2C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2" fillId="4" borderId="0" xfId="1" applyFont="1" applyFill="1" applyAlignment="1">
      <alignment horizontal="center"/>
    </xf>
    <xf numFmtId="0" fontId="2" fillId="0" borderId="0" xfId="1" applyFont="1"/>
    <xf numFmtId="0" fontId="0" fillId="0" borderId="0" xfId="1" applyFont="1" applyAlignment="1">
      <alignment wrapText="1"/>
    </xf>
    <xf numFmtId="0" fontId="5" fillId="2" borderId="0" xfId="1" applyFont="1" applyFill="1" applyAlignment="1">
      <alignment vertical="center" wrapText="1"/>
    </xf>
    <xf numFmtId="0" fontId="0" fillId="8" borderId="0" xfId="1" applyFont="1" applyFill="1" applyAlignment="1">
      <alignment wrapText="1"/>
    </xf>
    <xf numFmtId="164" fontId="0" fillId="8" borderId="0" xfId="1" applyNumberFormat="1" applyFont="1" applyFill="1" applyAlignment="1">
      <alignment wrapText="1"/>
    </xf>
    <xf numFmtId="165" fontId="0" fillId="8" borderId="0" xfId="1" applyNumberFormat="1" applyFont="1" applyFill="1" applyAlignment="1">
      <alignment wrapText="1"/>
    </xf>
    <xf numFmtId="0" fontId="0" fillId="8" borderId="0" xfId="1" applyFont="1" applyFill="1"/>
    <xf numFmtId="166" fontId="0" fillId="8" borderId="0" xfId="1" applyNumberFormat="1" applyFont="1" applyFill="1"/>
    <xf numFmtId="167" fontId="0" fillId="8" borderId="0" xfId="1" applyNumberFormat="1" applyFont="1" applyFill="1"/>
    <xf numFmtId="168" fontId="0" fillId="8" borderId="0" xfId="1" applyNumberFormat="1" applyFont="1" applyFill="1"/>
    <xf numFmtId="168" fontId="0" fillId="0" borderId="0" xfId="1" applyNumberFormat="1" applyFont="1"/>
    <xf numFmtId="0" fontId="5" fillId="2" borderId="0" xfId="1" applyFont="1" applyFill="1" applyAlignment="1">
      <alignment horizontal="left" vertical="center" wrapText="1"/>
    </xf>
    <xf numFmtId="0" fontId="0" fillId="0" borderId="0" xfId="0" applyAlignment="1">
      <alignment horizontal="left"/>
    </xf>
    <xf numFmtId="169" fontId="0" fillId="8" borderId="0" xfId="1" applyNumberFormat="1" applyFont="1" applyFill="1" applyAlignment="1">
      <alignment horizontal="left"/>
    </xf>
    <xf numFmtId="170" fontId="0" fillId="0" borderId="0" xfId="1" applyNumberFormat="1" applyFont="1" applyAlignment="1">
      <alignment horizontal="left"/>
    </xf>
    <xf numFmtId="170" fontId="0" fillId="8" borderId="0" xfId="1" applyNumberFormat="1" applyFont="1" applyFill="1" applyAlignment="1">
      <alignment horizontal="left"/>
    </xf>
    <xf numFmtId="168" fontId="0" fillId="8" borderId="0" xfId="1" applyNumberFormat="1" applyFont="1" applyFill="1" applyAlignment="1">
      <alignment horizontal="left"/>
    </xf>
    <xf numFmtId="0" fontId="0" fillId="8" borderId="0" xfId="1" applyFont="1" applyFill="1" applyAlignment="1">
      <alignment horizontal="left"/>
    </xf>
    <xf numFmtId="171" fontId="0" fillId="0" borderId="0" xfId="1" applyNumberFormat="1" applyFont="1" applyAlignment="1">
      <alignment horizontal="left"/>
    </xf>
    <xf numFmtId="2" fontId="0" fillId="0" borderId="0" xfId="1" applyNumberFormat="1" applyFont="1" applyAlignment="1">
      <alignment horizontal="left"/>
    </xf>
    <xf numFmtId="0" fontId="1" fillId="2" borderId="0" xfId="1" applyFont="1" applyFill="1" applyAlignment="1">
      <alignment vertical="center"/>
    </xf>
    <xf numFmtId="0" fontId="3" fillId="4" borderId="0" xfId="1" applyFont="1" applyFill="1" applyAlignment="1">
      <alignment vertical="center"/>
    </xf>
    <xf numFmtId="0" fontId="0" fillId="7" borderId="0" xfId="1" applyFont="1" applyFill="1" applyAlignment="1">
      <alignment wrapText="1"/>
    </xf>
    <xf numFmtId="0" fontId="2" fillId="3" borderId="0" xfId="1" applyFont="1" applyFill="1" applyAlignment="1">
      <alignment wrapText="1"/>
    </xf>
    <xf numFmtId="0" fontId="0" fillId="0" borderId="0" xfId="1" applyFont="1" applyAlignment="1">
      <alignment wrapText="1"/>
    </xf>
    <xf numFmtId="0" fontId="4" fillId="7" borderId="0" xfId="1" applyFont="1" applyFill="1" applyAlignment="1">
      <alignment wrapText="1"/>
    </xf>
    <xf numFmtId="0" fontId="0" fillId="5" borderId="0" xfId="1" applyFont="1" applyFill="1" applyAlignment="1">
      <alignment wrapText="1"/>
    </xf>
    <xf numFmtId="0" fontId="0" fillId="6" borderId="0" xfId="1" applyFont="1" applyFill="1" applyAlignment="1">
      <alignment wrapText="1"/>
    </xf>
  </cellXfs>
  <cellStyles count="2">
    <cellStyle name="Normaali" xfId="0" builtinId="0"/>
    <cellStyle name="Normal" xfId="1" xr:uid="{00000000-0005-0000-0000-000000000000}"/>
  </cellStyles>
  <dxfs count="27">
    <dxf>
      <font>
        <b/>
        <color rgb="FF9C0006"/>
      </font>
      <fill>
        <patternFill patternType="solid">
          <bgColor rgb="FFF4CCCC"/>
        </patternFill>
      </fill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  <dxf>
      <alignment horizontal="left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nja Karonen" id="{C16B8086-4071-4979-B924-32145A01D0A2}" userId="S::tanja@nexpert.fi::11ef4a01-9755-4379-97e1-b1f9c33565d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allihinnatTaulukko" displayName="MallihinnatTaulukko" ref="A3:L12" totalsRowShown="0">
  <tableColumns count="12">
    <tableColumn id="1" xr3:uid="{00000000-0010-0000-0000-000001000000}" name="Toimittaja"/>
    <tableColumn id="2" xr3:uid="{00000000-0010-0000-0000-000002000000}" name="Malli"/>
    <tableColumn id="3" xr3:uid="{00000000-0010-0000-0000-000003000000}" name="Palvelutaso / konteksti"/>
    <tableColumn id="4" xr3:uid="{00000000-0010-0000-0000-000004000000}" name="Normaali input"/>
    <tableColumn id="5" xr3:uid="{00000000-0010-0000-0000-000005000000}" name="Cache read"/>
    <tableColumn id="6" xr3:uid="{00000000-0010-0000-0000-000006000000}" name="Cache write"/>
    <tableColumn id="7" xr3:uid="{00000000-0010-0000-0000-000007000000}" name="Output"/>
    <tableColumn id="8" xr3:uid="{00000000-0010-0000-0000-000008000000}" name="Työkalun hinta / 1 000 kutsua"/>
    <tableColumn id="9" xr3:uid="{00000000-0010-0000-0000-000009000000}" name="Konteksti, tokenia"/>
    <tableColumn id="10" xr3:uid="{00000000-0010-0000-0000-00000A000000}" name="Hinta tarkistettu"/>
    <tableColumn id="11" xr3:uid="{00000000-0010-0000-0000-00000B000000}" name="Virallinen hinnasto"/>
    <tableColumn id="12" xr3:uid="{00000000-0010-0000-0000-00000C000000}" name="Huomio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VertailuTaulukko" displayName="VertailuTaulukko" ref="A13:X22" totalsRowShown="0" headerRowDxfId="26" dataDxfId="25">
  <tableColumns count="24">
    <tableColumn id="1" xr3:uid="{00000000-0010-0000-0100-000001000000}" name="Toimittaja" dataDxfId="24"/>
    <tableColumn id="2" xr3:uid="{00000000-0010-0000-0100-000002000000}" name="Malli" dataDxfId="23"/>
    <tableColumn id="3" xr3:uid="{00000000-0010-0000-0100-000003000000}" name="Normaali input / pyyntö" dataDxfId="22"/>
    <tableColumn id="4" xr3:uid="{00000000-0010-0000-0100-000004000000}" name="Cache read / pyyntö" dataDxfId="21"/>
    <tableColumn id="5" xr3:uid="{00000000-0010-0000-0100-000005000000}" name="Cache write / pyyntö" dataDxfId="20"/>
    <tableColumn id="6" xr3:uid="{00000000-0010-0000-0100-000006000000}" name="Output / pyyntö" dataDxfId="19"/>
    <tableColumn id="7" xr3:uid="{00000000-0010-0000-0100-000007000000}" name="Työkalukutsuja / pyyntö" dataDxfId="18"/>
    <tableColumn id="8" xr3:uid="{00000000-0010-0000-0100-000008000000}" name="Työkalun hinta / 1k kutsua USD" dataDxfId="17"/>
    <tableColumn id="9" xr3:uid="{00000000-0010-0000-0100-000009000000}" name="Kiinteä kulu / kk USD" dataDxfId="16"/>
    <tableColumn id="10" xr3:uid="{00000000-0010-0000-0100-00000A000000}" name="Muut kulut %" dataDxfId="15"/>
    <tableColumn id="11" xr3:uid="{00000000-0010-0000-0100-00000B000000}" name="Hyväksyttyjä tuloksia %" dataDxfId="14"/>
    <tableColumn id="12" xr3:uid="{00000000-0010-0000-0100-00000C000000}" name="Laatu 1-5" dataDxfId="13"/>
    <tableColumn id="13" xr3:uid="{00000000-0010-0000-0100-00000D000000}" name="Nopeus 1-5" dataDxfId="12"/>
    <tableColumn id="14" xr3:uid="{00000000-0010-0000-0100-00000E000000}" name="Vaatimukset 1-5" dataDxfId="11"/>
    <tableColumn id="15" xr3:uid="{00000000-0010-0000-0100-00000F000000}" name="Input €/kk" dataDxfId="10"/>
    <tableColumn id="16" xr3:uid="{00000000-0010-0000-0100-000010000000}" name="Cache read €/kk" dataDxfId="9"/>
    <tableColumn id="17" xr3:uid="{00000000-0010-0000-0100-000011000000}" name="Cache write €/kk" dataDxfId="8"/>
    <tableColumn id="18" xr3:uid="{00000000-0010-0000-0100-000012000000}" name="Output €/kk" dataDxfId="7"/>
    <tableColumn id="19" xr3:uid="{00000000-0010-0000-0100-000013000000}" name="Työkalut €/kk" dataDxfId="6"/>
    <tableColumn id="20" xr3:uid="{00000000-0010-0000-0100-000014000000}" name="Kiinteä €/kk" dataDxfId="5"/>
    <tableColumn id="21" xr3:uid="{00000000-0010-0000-0100-000015000000}" name="Yhteensä €/kk sis. varaus+ALV" dataDxfId="4"/>
    <tableColumn id="22" xr3:uid="{00000000-0010-0000-0100-000016000000}" name="€/hyväksytty tehtävä" dataDxfId="3"/>
    <tableColumn id="23" xr3:uid="{00000000-0010-0000-0100-000017000000}" name="Kustannuspiste 1-5" dataDxfId="2"/>
    <tableColumn id="24" xr3:uid="{00000000-0010-0000-0100-000018000000}" name="Kokonaispiste 1-5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RiskitTaulukko" displayName="RiskitTaulukko" ref="A3:J13" totalsRowShown="0">
  <tableColumns count="10">
    <tableColumn id="1" xr3:uid="{00000000-0010-0000-0200-000001000000}" name="ID"/>
    <tableColumn id="2" xr3:uid="{00000000-0010-0000-0200-000002000000}" name="Riski"/>
    <tableColumn id="3" xr3:uid="{00000000-0010-0000-0200-000003000000}" name="Miten näkyy arjessa"/>
    <tableColumn id="4" xr3:uid="{00000000-0010-0000-0200-000004000000}" name="Todennäköisyys 1-5"/>
    <tableColumn id="5" xr3:uid="{00000000-0010-0000-0200-000005000000}" name="Vaikutus 1-5"/>
    <tableColumn id="6" xr3:uid="{00000000-0010-0000-0200-000006000000}" name="Riskipiste"/>
    <tableColumn id="7" xr3:uid="{00000000-0010-0000-0200-000007000000}" name="Taso"/>
    <tableColumn id="8" xr3:uid="{00000000-0010-0000-0200-000008000000}" name="Hallintatoimi"/>
    <tableColumn id="9" xr3:uid="{00000000-0010-0000-0200-000009000000}" name="Omistaja"/>
    <tableColumn id="10" xr3:uid="{00000000-0010-0000-0200-00000A000000}" name="Seuranta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LahteetTaulukko" displayName="LahteetTaulukko" ref="A3:E11" totalsRowShown="0">
  <tableColumns count="5">
    <tableColumn id="1" xr3:uid="{00000000-0010-0000-0300-000001000000}" name="Aihe"/>
    <tableColumn id="2" xr3:uid="{00000000-0010-0000-0300-000002000000}" name="Toimittaja"/>
    <tableColumn id="3" xr3:uid="{00000000-0010-0000-0300-000003000000}" name="URL"/>
    <tableColumn id="4" xr3:uid="{00000000-0010-0000-0300-000004000000}" name="Miksi tarkistetaan"/>
    <tableColumn id="5" xr3:uid="{00000000-0010-0000-0300-000005000000}" name="Tarkistusväl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7" dT="2026-09-02T05:43:27.52" personId="{C16B8086-4071-4979-B924-32145A01D0A2}" id="{A76D7408-AD57-4225-8884-B8AE4916B418}">
    <text>ALV lisätään, jos laskennassa halutaan pitää ALV mukana (esim. yhdistykset, ei vähennyskelpoisuutta)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topLeftCell="A3" workbookViewId="0">
      <selection sqref="A1:H1"/>
    </sheetView>
  </sheetViews>
  <sheetFormatPr defaultRowHeight="14.5" x14ac:dyDescent="0.35"/>
  <cols>
    <col min="1" max="1" width="16" customWidth="1"/>
    <col min="2" max="2" width="22" customWidth="1"/>
    <col min="3" max="8" width="17" customWidth="1"/>
  </cols>
  <sheetData>
    <row r="1" spans="1:8" ht="32" customHeight="1" x14ac:dyDescent="0.35">
      <c r="A1" s="22" t="s">
        <v>0</v>
      </c>
      <c r="B1" s="22" t="s">
        <v>0</v>
      </c>
      <c r="C1" s="22" t="s">
        <v>0</v>
      </c>
      <c r="D1" s="22" t="s">
        <v>0</v>
      </c>
      <c r="E1" s="22" t="s">
        <v>0</v>
      </c>
      <c r="F1" s="22" t="s">
        <v>0</v>
      </c>
      <c r="G1" s="22" t="s">
        <v>0</v>
      </c>
      <c r="H1" s="22" t="s">
        <v>0</v>
      </c>
    </row>
    <row r="3" spans="1:8" ht="48" customHeight="1" x14ac:dyDescent="0.35">
      <c r="A3" s="25" t="s">
        <v>1</v>
      </c>
      <c r="B3" s="25" t="s">
        <v>1</v>
      </c>
      <c r="C3" s="25" t="s">
        <v>1</v>
      </c>
      <c r="D3" s="25" t="s">
        <v>1</v>
      </c>
      <c r="E3" s="25" t="s">
        <v>1</v>
      </c>
      <c r="F3" s="25" t="s">
        <v>1</v>
      </c>
      <c r="G3" s="25" t="s">
        <v>1</v>
      </c>
      <c r="H3" s="25" t="s">
        <v>1</v>
      </c>
    </row>
    <row r="5" spans="1:8" x14ac:dyDescent="0.35">
      <c r="A5" s="23" t="s">
        <v>2</v>
      </c>
      <c r="B5" s="23" t="s">
        <v>2</v>
      </c>
      <c r="C5" s="23" t="s">
        <v>2</v>
      </c>
      <c r="D5" s="23" t="s">
        <v>2</v>
      </c>
      <c r="E5" s="23" t="s">
        <v>2</v>
      </c>
      <c r="F5" s="23" t="s">
        <v>2</v>
      </c>
      <c r="G5" s="23" t="s">
        <v>2</v>
      </c>
      <c r="H5" s="23" t="s">
        <v>2</v>
      </c>
    </row>
    <row r="6" spans="1:8" ht="46" customHeight="1" x14ac:dyDescent="0.35">
      <c r="A6" s="1" t="s">
        <v>3</v>
      </c>
      <c r="B6" s="2" t="s">
        <v>4</v>
      </c>
      <c r="C6" s="26" t="s">
        <v>5</v>
      </c>
      <c r="D6" s="26"/>
      <c r="E6" s="26"/>
      <c r="F6" s="26"/>
      <c r="G6" s="26"/>
      <c r="H6" s="26"/>
    </row>
    <row r="7" spans="1:8" ht="46" customHeight="1" x14ac:dyDescent="0.35">
      <c r="A7" s="1" t="s">
        <v>6</v>
      </c>
      <c r="B7" s="2" t="s">
        <v>7</v>
      </c>
      <c r="C7" s="26" t="s">
        <v>8</v>
      </c>
      <c r="D7" s="26"/>
      <c r="E7" s="26"/>
      <c r="F7" s="26"/>
      <c r="G7" s="26"/>
      <c r="H7" s="26"/>
    </row>
    <row r="8" spans="1:8" ht="46" customHeight="1" x14ac:dyDescent="0.35">
      <c r="A8" s="1" t="s">
        <v>9</v>
      </c>
      <c r="B8" s="2" t="s">
        <v>10</v>
      </c>
      <c r="C8" s="26" t="s">
        <v>11</v>
      </c>
      <c r="D8" s="26"/>
      <c r="E8" s="26"/>
      <c r="F8" s="26"/>
      <c r="G8" s="26"/>
      <c r="H8" s="26"/>
    </row>
    <row r="9" spans="1:8" ht="46" customHeight="1" x14ac:dyDescent="0.35">
      <c r="A9" s="1" t="s">
        <v>12</v>
      </c>
      <c r="B9" s="2" t="s">
        <v>13</v>
      </c>
      <c r="C9" s="26" t="s">
        <v>14</v>
      </c>
      <c r="D9" s="26"/>
      <c r="E9" s="26"/>
      <c r="F9" s="26"/>
      <c r="G9" s="26"/>
      <c r="H9" s="26"/>
    </row>
    <row r="10" spans="1:8" ht="46" customHeight="1" x14ac:dyDescent="0.35">
      <c r="A10" s="1" t="s">
        <v>15</v>
      </c>
      <c r="B10" s="2" t="s">
        <v>16</v>
      </c>
      <c r="C10" s="26" t="s">
        <v>17</v>
      </c>
      <c r="D10" s="26"/>
      <c r="E10" s="26"/>
      <c r="F10" s="26"/>
      <c r="G10" s="26"/>
      <c r="H10" s="26"/>
    </row>
    <row r="11" spans="1:8" ht="46" customHeight="1" x14ac:dyDescent="0.35">
      <c r="A11" s="1" t="s">
        <v>18</v>
      </c>
      <c r="B11" s="2" t="s">
        <v>19</v>
      </c>
      <c r="C11" s="26" t="s">
        <v>20</v>
      </c>
      <c r="D11" s="26"/>
      <c r="E11" s="26"/>
      <c r="F11" s="26"/>
      <c r="G11" s="26"/>
      <c r="H11" s="26"/>
    </row>
    <row r="13" spans="1:8" x14ac:dyDescent="0.35">
      <c r="A13" s="23" t="s">
        <v>21</v>
      </c>
      <c r="B13" s="23" t="s">
        <v>21</v>
      </c>
      <c r="C13" s="23" t="s">
        <v>21</v>
      </c>
      <c r="D13" s="23" t="s">
        <v>21</v>
      </c>
      <c r="E13" s="23" t="s">
        <v>21</v>
      </c>
      <c r="F13" s="23" t="s">
        <v>21</v>
      </c>
      <c r="G13" s="23" t="s">
        <v>21</v>
      </c>
      <c r="H13" s="23" t="s">
        <v>21</v>
      </c>
    </row>
    <row r="14" spans="1:8" ht="34" customHeight="1" x14ac:dyDescent="0.35">
      <c r="A14" s="28" t="s">
        <v>22</v>
      </c>
      <c r="B14" s="28"/>
      <c r="C14" s="28"/>
      <c r="D14" s="28"/>
      <c r="E14" s="28"/>
      <c r="F14" s="28"/>
      <c r="G14" s="28"/>
      <c r="H14" s="28"/>
    </row>
    <row r="15" spans="1:8" ht="34" customHeight="1" x14ac:dyDescent="0.35">
      <c r="A15" s="29" t="s">
        <v>23</v>
      </c>
      <c r="B15" s="29"/>
      <c r="C15" s="29"/>
      <c r="D15" s="29"/>
      <c r="E15" s="29"/>
      <c r="F15" s="29"/>
      <c r="G15" s="29"/>
      <c r="H15" s="29"/>
    </row>
    <row r="16" spans="1:8" ht="34" customHeight="1" x14ac:dyDescent="0.35">
      <c r="A16" s="28" t="s">
        <v>24</v>
      </c>
      <c r="B16" s="28"/>
      <c r="C16" s="28"/>
      <c r="D16" s="28"/>
      <c r="E16" s="28"/>
      <c r="F16" s="28"/>
      <c r="G16" s="28"/>
      <c r="H16" s="28"/>
    </row>
    <row r="17" spans="1:8" ht="34" customHeight="1" x14ac:dyDescent="0.35">
      <c r="A17" s="29" t="s">
        <v>25</v>
      </c>
      <c r="B17" s="29"/>
      <c r="C17" s="29"/>
      <c r="D17" s="29"/>
      <c r="E17" s="29"/>
      <c r="F17" s="29"/>
      <c r="G17" s="29"/>
      <c r="H17" s="29"/>
    </row>
    <row r="18" spans="1:8" ht="34" customHeight="1" x14ac:dyDescent="0.35">
      <c r="A18" s="28" t="s">
        <v>26</v>
      </c>
      <c r="B18" s="28"/>
      <c r="C18" s="28"/>
      <c r="D18" s="28"/>
      <c r="E18" s="28"/>
      <c r="F18" s="28"/>
      <c r="G18" s="28"/>
      <c r="H18" s="28"/>
    </row>
    <row r="20" spans="1:8" x14ac:dyDescent="0.35">
      <c r="A20" s="27" t="s">
        <v>27</v>
      </c>
      <c r="B20" s="27" t="s">
        <v>27</v>
      </c>
      <c r="C20" s="27" t="s">
        <v>27</v>
      </c>
      <c r="D20" s="27" t="s">
        <v>27</v>
      </c>
      <c r="E20" s="27" t="s">
        <v>27</v>
      </c>
      <c r="F20" s="27" t="s">
        <v>27</v>
      </c>
      <c r="G20" s="27" t="s">
        <v>27</v>
      </c>
      <c r="H20" s="27" t="s">
        <v>27</v>
      </c>
    </row>
    <row r="21" spans="1:8" x14ac:dyDescent="0.35">
      <c r="A21" s="27" t="s">
        <v>27</v>
      </c>
      <c r="B21" s="27" t="s">
        <v>27</v>
      </c>
      <c r="C21" s="27" t="s">
        <v>27</v>
      </c>
      <c r="D21" s="27" t="s">
        <v>27</v>
      </c>
      <c r="E21" s="27" t="s">
        <v>27</v>
      </c>
      <c r="F21" s="27" t="s">
        <v>27</v>
      </c>
      <c r="G21" s="27" t="s">
        <v>27</v>
      </c>
      <c r="H21" s="27" t="s">
        <v>27</v>
      </c>
    </row>
  </sheetData>
  <mergeCells count="16">
    <mergeCell ref="A20:H21"/>
    <mergeCell ref="A14:H14"/>
    <mergeCell ref="A15:H15"/>
    <mergeCell ref="A16:H16"/>
    <mergeCell ref="A17:H17"/>
    <mergeCell ref="A18:H18"/>
    <mergeCell ref="C8:H8"/>
    <mergeCell ref="C9:H9"/>
    <mergeCell ref="C10:H10"/>
    <mergeCell ref="C11:H11"/>
    <mergeCell ref="A13:H13"/>
    <mergeCell ref="A1:H1"/>
    <mergeCell ref="A3:H3"/>
    <mergeCell ref="A5:H5"/>
    <mergeCell ref="C6:H6"/>
    <mergeCell ref="C7:H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5"/>
  <sheetViews>
    <sheetView showGridLines="0" workbookViewId="0">
      <selection sqref="A1:L1"/>
    </sheetView>
  </sheetViews>
  <sheetFormatPr defaultRowHeight="14.5" x14ac:dyDescent="0.35"/>
  <cols>
    <col min="1" max="1" width="15" customWidth="1"/>
    <col min="2" max="2" width="22" customWidth="1"/>
    <col min="3" max="3" width="19" customWidth="1"/>
    <col min="4" max="7" width="15" customWidth="1"/>
    <col min="8" max="8" width="24" customWidth="1"/>
    <col min="9" max="10" width="15" customWidth="1"/>
    <col min="11" max="11" width="42" customWidth="1"/>
    <col min="12" max="12" width="28" customWidth="1"/>
  </cols>
  <sheetData>
    <row r="1" spans="1:12" ht="32" customHeight="1" x14ac:dyDescent="0.35">
      <c r="A1" s="22" t="s">
        <v>28</v>
      </c>
      <c r="B1" s="22" t="s">
        <v>28</v>
      </c>
      <c r="C1" s="22" t="s">
        <v>28</v>
      </c>
      <c r="D1" s="22" t="s">
        <v>28</v>
      </c>
      <c r="E1" s="22" t="s">
        <v>28</v>
      </c>
      <c r="F1" s="22" t="s">
        <v>28</v>
      </c>
      <c r="G1" s="22" t="s">
        <v>28</v>
      </c>
      <c r="H1" s="22" t="s">
        <v>28</v>
      </c>
      <c r="I1" s="22" t="s">
        <v>28</v>
      </c>
      <c r="J1" s="22" t="s">
        <v>28</v>
      </c>
      <c r="K1" s="22" t="s">
        <v>28</v>
      </c>
      <c r="L1" s="22" t="s">
        <v>28</v>
      </c>
    </row>
    <row r="3" spans="1:12" ht="34" customHeight="1" x14ac:dyDescent="0.35">
      <c r="A3" s="4" t="s">
        <v>29</v>
      </c>
      <c r="B3" s="4" t="s">
        <v>30</v>
      </c>
      <c r="C3" s="4" t="s">
        <v>31</v>
      </c>
      <c r="D3" s="4" t="s">
        <v>32</v>
      </c>
      <c r="E3" s="4" t="s">
        <v>33</v>
      </c>
      <c r="F3" s="4" t="s">
        <v>34</v>
      </c>
      <c r="G3" s="4" t="s">
        <v>35</v>
      </c>
      <c r="H3" s="4" t="s">
        <v>36</v>
      </c>
      <c r="I3" s="4" t="s">
        <v>37</v>
      </c>
      <c r="J3" s="4" t="s">
        <v>38</v>
      </c>
      <c r="K3" s="4" t="s">
        <v>39</v>
      </c>
      <c r="L3" s="4" t="s">
        <v>40</v>
      </c>
    </row>
    <row r="4" spans="1:12" x14ac:dyDescent="0.35">
      <c r="A4" s="5" t="s">
        <v>41</v>
      </c>
      <c r="B4" s="5" t="s">
        <v>42</v>
      </c>
      <c r="C4" s="5" t="s">
        <v>43</v>
      </c>
      <c r="D4" s="6">
        <v>2</v>
      </c>
      <c r="E4" s="6">
        <v>0.2</v>
      </c>
      <c r="F4" s="6">
        <v>2.5</v>
      </c>
      <c r="G4" s="6">
        <v>10</v>
      </c>
      <c r="H4" s="6">
        <v>0</v>
      </c>
      <c r="I4" s="6"/>
      <c r="J4" s="7">
        <v>46267</v>
      </c>
      <c r="K4" s="5" t="s">
        <v>44</v>
      </c>
      <c r="L4" s="5" t="s">
        <v>45</v>
      </c>
    </row>
    <row r="5" spans="1:12" x14ac:dyDescent="0.35">
      <c r="A5" s="5" t="s">
        <v>41</v>
      </c>
      <c r="B5" s="5" t="s">
        <v>46</v>
      </c>
      <c r="C5" s="5" t="s">
        <v>43</v>
      </c>
      <c r="D5" s="6">
        <v>1</v>
      </c>
      <c r="E5" s="6">
        <v>0.1</v>
      </c>
      <c r="F5" s="6">
        <v>1.25</v>
      </c>
      <c r="G5" s="6">
        <v>6</v>
      </c>
      <c r="H5" s="6">
        <v>0</v>
      </c>
      <c r="I5" s="6"/>
      <c r="J5" s="7">
        <v>46267</v>
      </c>
      <c r="K5" s="5" t="s">
        <v>44</v>
      </c>
      <c r="L5" s="5" t="s">
        <v>47</v>
      </c>
    </row>
    <row r="6" spans="1:12" x14ac:dyDescent="0.35">
      <c r="A6" s="5" t="s">
        <v>41</v>
      </c>
      <c r="B6" s="5" t="s">
        <v>48</v>
      </c>
      <c r="C6" s="5" t="s">
        <v>43</v>
      </c>
      <c r="D6" s="6">
        <v>0.1</v>
      </c>
      <c r="E6" s="6">
        <v>0.01</v>
      </c>
      <c r="F6" s="6">
        <v>0.125</v>
      </c>
      <c r="G6" s="6">
        <v>0.6</v>
      </c>
      <c r="H6" s="6">
        <v>0</v>
      </c>
      <c r="I6" s="6"/>
      <c r="J6" s="7">
        <v>46267</v>
      </c>
      <c r="K6" s="5" t="s">
        <v>44</v>
      </c>
      <c r="L6" s="5" t="s">
        <v>47</v>
      </c>
    </row>
    <row r="7" spans="1:12" ht="29" x14ac:dyDescent="0.35">
      <c r="A7" s="5" t="s">
        <v>49</v>
      </c>
      <c r="B7" s="5" t="s">
        <v>50</v>
      </c>
      <c r="C7" s="5" t="s">
        <v>51</v>
      </c>
      <c r="D7" s="6">
        <v>2</v>
      </c>
      <c r="E7" s="6">
        <v>0.2</v>
      </c>
      <c r="F7" s="6">
        <v>2.5</v>
      </c>
      <c r="G7" s="6">
        <v>10</v>
      </c>
      <c r="H7" s="6">
        <v>0</v>
      </c>
      <c r="I7" s="6"/>
      <c r="J7" s="7">
        <v>46267</v>
      </c>
      <c r="K7" s="5" t="s">
        <v>52</v>
      </c>
      <c r="L7" s="5" t="s">
        <v>53</v>
      </c>
    </row>
    <row r="8" spans="1:12" ht="29" x14ac:dyDescent="0.35">
      <c r="A8" s="5" t="s">
        <v>49</v>
      </c>
      <c r="B8" s="5" t="s">
        <v>54</v>
      </c>
      <c r="C8" s="5" t="s">
        <v>51</v>
      </c>
      <c r="D8" s="6">
        <v>5</v>
      </c>
      <c r="E8" s="6">
        <v>0.5</v>
      </c>
      <c r="F8" s="6">
        <v>6.25</v>
      </c>
      <c r="G8" s="6">
        <v>25</v>
      </c>
      <c r="H8" s="6">
        <v>0</v>
      </c>
      <c r="I8" s="6"/>
      <c r="J8" s="7">
        <v>46267</v>
      </c>
      <c r="K8" s="5" t="s">
        <v>52</v>
      </c>
      <c r="L8" s="5" t="s">
        <v>55</v>
      </c>
    </row>
    <row r="9" spans="1:12" ht="29" x14ac:dyDescent="0.35">
      <c r="A9" s="5" t="s">
        <v>49</v>
      </c>
      <c r="B9" s="5" t="s">
        <v>56</v>
      </c>
      <c r="C9" s="5" t="s">
        <v>51</v>
      </c>
      <c r="D9" s="6">
        <v>1</v>
      </c>
      <c r="E9" s="6">
        <v>0.1</v>
      </c>
      <c r="F9" s="6">
        <v>1.25</v>
      </c>
      <c r="G9" s="6">
        <v>5</v>
      </c>
      <c r="H9" s="6">
        <v>0</v>
      </c>
      <c r="I9" s="6"/>
      <c r="J9" s="7">
        <v>46267</v>
      </c>
      <c r="K9" s="5" t="s">
        <v>52</v>
      </c>
      <c r="L9" s="5"/>
    </row>
    <row r="10" spans="1:12" ht="29" x14ac:dyDescent="0.35">
      <c r="A10" s="5" t="s">
        <v>57</v>
      </c>
      <c r="B10" s="5" t="s">
        <v>58</v>
      </c>
      <c r="C10" s="5" t="s">
        <v>59</v>
      </c>
      <c r="D10" s="6">
        <v>1.25</v>
      </c>
      <c r="E10" s="6">
        <v>0.125</v>
      </c>
      <c r="F10" s="6">
        <v>0</v>
      </c>
      <c r="G10" s="6">
        <v>10</v>
      </c>
      <c r="H10" s="6">
        <v>0</v>
      </c>
      <c r="I10" s="6">
        <v>1000000</v>
      </c>
      <c r="J10" s="7">
        <v>46267</v>
      </c>
      <c r="K10" s="5" t="s">
        <v>60</v>
      </c>
      <c r="L10" s="5" t="s">
        <v>61</v>
      </c>
    </row>
    <row r="11" spans="1:12" x14ac:dyDescent="0.35">
      <c r="A11" s="5" t="s">
        <v>57</v>
      </c>
      <c r="B11" s="5" t="s">
        <v>62</v>
      </c>
      <c r="C11" s="5" t="s">
        <v>51</v>
      </c>
      <c r="D11" s="6">
        <v>0.3</v>
      </c>
      <c r="E11" s="6">
        <v>0.03</v>
      </c>
      <c r="F11" s="6">
        <v>0</v>
      </c>
      <c r="G11" s="6">
        <v>2.5</v>
      </c>
      <c r="H11" s="6">
        <v>0</v>
      </c>
      <c r="I11" s="6">
        <v>1000000</v>
      </c>
      <c r="J11" s="7">
        <v>46267</v>
      </c>
      <c r="K11" s="5" t="s">
        <v>60</v>
      </c>
      <c r="L11" s="5" t="s">
        <v>63</v>
      </c>
    </row>
    <row r="12" spans="1:12" ht="29" x14ac:dyDescent="0.35">
      <c r="A12" s="5" t="s">
        <v>57</v>
      </c>
      <c r="B12" s="5" t="s">
        <v>64</v>
      </c>
      <c r="C12" s="5" t="s">
        <v>51</v>
      </c>
      <c r="D12" s="6">
        <v>0.3</v>
      </c>
      <c r="E12" s="6">
        <v>0.03</v>
      </c>
      <c r="F12" s="6">
        <v>0</v>
      </c>
      <c r="G12" s="6">
        <v>2.5</v>
      </c>
      <c r="H12" s="6">
        <v>14</v>
      </c>
      <c r="I12" s="6"/>
      <c r="J12" s="7">
        <v>46267</v>
      </c>
      <c r="K12" s="5" t="s">
        <v>60</v>
      </c>
      <c r="L12" s="5" t="s">
        <v>65</v>
      </c>
    </row>
    <row r="14" spans="1:12" x14ac:dyDescent="0.35">
      <c r="A14" s="24" t="s">
        <v>66</v>
      </c>
      <c r="B14" s="24" t="s">
        <v>66</v>
      </c>
      <c r="C14" s="24" t="s">
        <v>66</v>
      </c>
      <c r="D14" s="24" t="s">
        <v>66</v>
      </c>
      <c r="E14" s="24" t="s">
        <v>66</v>
      </c>
      <c r="F14" s="24" t="s">
        <v>66</v>
      </c>
      <c r="G14" s="24" t="s">
        <v>66</v>
      </c>
      <c r="H14" s="24" t="s">
        <v>66</v>
      </c>
      <c r="I14" s="24" t="s">
        <v>66</v>
      </c>
      <c r="J14" s="24" t="s">
        <v>66</v>
      </c>
      <c r="K14" s="24" t="s">
        <v>66</v>
      </c>
      <c r="L14" s="24" t="s">
        <v>66</v>
      </c>
    </row>
    <row r="15" spans="1:12" x14ac:dyDescent="0.35">
      <c r="A15" s="24" t="s">
        <v>66</v>
      </c>
      <c r="B15" s="24" t="s">
        <v>66</v>
      </c>
      <c r="C15" s="24" t="s">
        <v>66</v>
      </c>
      <c r="D15" s="24" t="s">
        <v>66</v>
      </c>
      <c r="E15" s="24" t="s">
        <v>66</v>
      </c>
      <c r="F15" s="24" t="s">
        <v>66</v>
      </c>
      <c r="G15" s="24" t="s">
        <v>66</v>
      </c>
      <c r="H15" s="24" t="s">
        <v>66</v>
      </c>
      <c r="I15" s="24" t="s">
        <v>66</v>
      </c>
      <c r="J15" s="24" t="s">
        <v>66</v>
      </c>
      <c r="K15" s="24" t="s">
        <v>66</v>
      </c>
      <c r="L15" s="24" t="s">
        <v>66</v>
      </c>
    </row>
  </sheetData>
  <mergeCells count="2">
    <mergeCell ref="A1:L1"/>
    <mergeCell ref="A14:L15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26"/>
  <sheetViews>
    <sheetView showGridLines="0" topLeftCell="A11" workbookViewId="0">
      <selection activeCell="B8" sqref="B8"/>
    </sheetView>
  </sheetViews>
  <sheetFormatPr defaultRowHeight="14.5" x14ac:dyDescent="0.35"/>
  <cols>
    <col min="1" max="1" width="24" customWidth="1"/>
    <col min="2" max="2" width="22" customWidth="1"/>
    <col min="3" max="3" width="18" customWidth="1"/>
    <col min="4" max="4" width="27" customWidth="1"/>
    <col min="5" max="6" width="18" customWidth="1"/>
    <col min="7" max="8" width="19" customWidth="1"/>
    <col min="9" max="20" width="14" customWidth="1"/>
    <col min="21" max="22" width="20" customWidth="1"/>
    <col min="23" max="23" width="14" customWidth="1"/>
    <col min="24" max="24" width="18" customWidth="1"/>
  </cols>
  <sheetData>
    <row r="1" spans="1:24" ht="32" customHeight="1" x14ac:dyDescent="0.35">
      <c r="A1" s="22" t="s">
        <v>67</v>
      </c>
      <c r="B1" s="22" t="s">
        <v>67</v>
      </c>
      <c r="C1" s="22" t="s">
        <v>67</v>
      </c>
      <c r="D1" s="22" t="s">
        <v>67</v>
      </c>
      <c r="E1" s="22" t="s">
        <v>67</v>
      </c>
      <c r="F1" s="22" t="s">
        <v>67</v>
      </c>
      <c r="G1" s="22" t="s">
        <v>67</v>
      </c>
      <c r="H1" s="22" t="s">
        <v>67</v>
      </c>
      <c r="I1" s="22" t="s">
        <v>67</v>
      </c>
      <c r="J1" s="22" t="s">
        <v>67</v>
      </c>
      <c r="K1" s="22" t="s">
        <v>67</v>
      </c>
      <c r="L1" s="22" t="s">
        <v>67</v>
      </c>
      <c r="M1" s="22" t="s">
        <v>67</v>
      </c>
      <c r="N1" s="22" t="s">
        <v>67</v>
      </c>
      <c r="O1" s="22" t="s">
        <v>67</v>
      </c>
      <c r="P1" s="22" t="s">
        <v>67</v>
      </c>
      <c r="Q1" s="22" t="s">
        <v>67</v>
      </c>
      <c r="R1" s="22" t="s">
        <v>67</v>
      </c>
      <c r="S1" s="22" t="s">
        <v>67</v>
      </c>
      <c r="T1" s="22" t="s">
        <v>67</v>
      </c>
      <c r="U1" s="22" t="s">
        <v>67</v>
      </c>
      <c r="V1" s="22" t="s">
        <v>67</v>
      </c>
      <c r="W1" s="22" t="s">
        <v>67</v>
      </c>
      <c r="X1" s="22" t="s">
        <v>67</v>
      </c>
    </row>
    <row r="3" spans="1:24" x14ac:dyDescent="0.35">
      <c r="A3" s="23" t="s">
        <v>68</v>
      </c>
      <c r="B3" s="23" t="s">
        <v>68</v>
      </c>
      <c r="C3" s="23" t="s">
        <v>68</v>
      </c>
      <c r="D3" s="23" t="s">
        <v>68</v>
      </c>
      <c r="E3" s="23" t="s">
        <v>68</v>
      </c>
      <c r="F3" s="23" t="s">
        <v>68</v>
      </c>
    </row>
    <row r="4" spans="1:24" x14ac:dyDescent="0.35">
      <c r="A4" t="s">
        <v>69</v>
      </c>
      <c r="B4" s="8" t="s">
        <v>70</v>
      </c>
      <c r="D4" t="s">
        <v>71</v>
      </c>
      <c r="E4" s="11">
        <v>0.2</v>
      </c>
    </row>
    <row r="5" spans="1:24" x14ac:dyDescent="0.35">
      <c r="A5" t="s">
        <v>72</v>
      </c>
      <c r="B5" s="8">
        <v>5000</v>
      </c>
      <c r="D5" t="s">
        <v>73</v>
      </c>
      <c r="E5" s="8">
        <v>3</v>
      </c>
    </row>
    <row r="6" spans="1:24" x14ac:dyDescent="0.35">
      <c r="A6" t="s">
        <v>74</v>
      </c>
      <c r="B6" s="9">
        <v>0.86</v>
      </c>
      <c r="D6" t="s">
        <v>75</v>
      </c>
      <c r="E6" s="8">
        <v>3</v>
      </c>
    </row>
    <row r="7" spans="1:24" x14ac:dyDescent="0.35">
      <c r="A7" t="s">
        <v>76</v>
      </c>
      <c r="B7" s="10">
        <v>0</v>
      </c>
      <c r="D7" t="s">
        <v>77</v>
      </c>
      <c r="E7" s="12">
        <f>SUM($B$9:$B$11)+$E$4</f>
        <v>1</v>
      </c>
    </row>
    <row r="8" spans="1:24" x14ac:dyDescent="0.35">
      <c r="A8" t="s">
        <v>78</v>
      </c>
      <c r="B8" s="10">
        <v>0.2</v>
      </c>
      <c r="D8" t="s">
        <v>79</v>
      </c>
      <c r="E8" t="str">
        <f>IF(ABS(E7-1)&lt;0.000001,"OK","Korjaa painot 100 %:iin")</f>
        <v>OK</v>
      </c>
    </row>
    <row r="9" spans="1:24" x14ac:dyDescent="0.35">
      <c r="A9" t="s">
        <v>80</v>
      </c>
      <c r="B9" s="11">
        <v>0.5</v>
      </c>
    </row>
    <row r="10" spans="1:24" x14ac:dyDescent="0.35">
      <c r="A10" t="s">
        <v>81</v>
      </c>
      <c r="B10" s="11">
        <v>0.15</v>
      </c>
    </row>
    <row r="11" spans="1:24" x14ac:dyDescent="0.35">
      <c r="A11" t="s">
        <v>82</v>
      </c>
      <c r="B11" s="11">
        <v>0.15</v>
      </c>
    </row>
    <row r="13" spans="1:24" s="14" customFormat="1" ht="34" customHeight="1" x14ac:dyDescent="0.35">
      <c r="A13" s="13" t="s">
        <v>29</v>
      </c>
      <c r="B13" s="13" t="s">
        <v>30</v>
      </c>
      <c r="C13" s="13" t="s">
        <v>83</v>
      </c>
      <c r="D13" s="13" t="s">
        <v>84</v>
      </c>
      <c r="E13" s="13" t="s">
        <v>85</v>
      </c>
      <c r="F13" s="13" t="s">
        <v>86</v>
      </c>
      <c r="G13" s="13" t="s">
        <v>87</v>
      </c>
      <c r="H13" s="13" t="s">
        <v>88</v>
      </c>
      <c r="I13" s="13" t="s">
        <v>89</v>
      </c>
      <c r="J13" s="13" t="s">
        <v>90</v>
      </c>
      <c r="K13" s="13" t="s">
        <v>91</v>
      </c>
      <c r="L13" s="13" t="s">
        <v>92</v>
      </c>
      <c r="M13" s="13" t="s">
        <v>93</v>
      </c>
      <c r="N13" s="13" t="s">
        <v>94</v>
      </c>
      <c r="O13" s="13" t="s">
        <v>95</v>
      </c>
      <c r="P13" s="13" t="s">
        <v>96</v>
      </c>
      <c r="Q13" s="13" t="s">
        <v>97</v>
      </c>
      <c r="R13" s="13" t="s">
        <v>98</v>
      </c>
      <c r="S13" s="13" t="s">
        <v>99</v>
      </c>
      <c r="T13" s="13" t="s">
        <v>100</v>
      </c>
      <c r="U13" s="13" t="s">
        <v>101</v>
      </c>
      <c r="V13" s="13" t="s">
        <v>102</v>
      </c>
      <c r="W13" s="13" t="s">
        <v>103</v>
      </c>
      <c r="X13" s="13" t="s">
        <v>104</v>
      </c>
    </row>
    <row r="14" spans="1:24" s="14" customFormat="1" x14ac:dyDescent="0.35">
      <c r="A14" s="14" t="str">
        <f>Mallihinnat!A4</f>
        <v>OpenAI</v>
      </c>
      <c r="B14" s="14" t="str">
        <f>Mallihinnat!B4</f>
        <v>gpt-5.6-sol</v>
      </c>
      <c r="C14" s="15">
        <v>1000</v>
      </c>
      <c r="D14" s="15">
        <v>0</v>
      </c>
      <c r="E14" s="15">
        <v>0</v>
      </c>
      <c r="F14" s="15">
        <v>250</v>
      </c>
      <c r="G14" s="15">
        <v>0</v>
      </c>
      <c r="H14" s="16">
        <f>Mallihinnat!H4</f>
        <v>0</v>
      </c>
      <c r="I14" s="17">
        <v>0</v>
      </c>
      <c r="J14" s="18">
        <v>0.05</v>
      </c>
      <c r="K14" s="18">
        <v>0.8</v>
      </c>
      <c r="L14" s="19">
        <v>3</v>
      </c>
      <c r="M14" s="19">
        <v>3</v>
      </c>
      <c r="N14" s="19">
        <v>3</v>
      </c>
      <c r="O14" s="20">
        <f>($B$5*C14*Mallihinnat!D4/1000000)*$B$6</f>
        <v>8.6</v>
      </c>
      <c r="P14" s="20">
        <f>($B$5*D14*Mallihinnat!E4/1000000)*$B$6</f>
        <v>0</v>
      </c>
      <c r="Q14" s="20">
        <f>($B$5*E14*Mallihinnat!F4/1000000)*$B$6</f>
        <v>0</v>
      </c>
      <c r="R14" s="20">
        <f>($B$5*F14*Mallihinnat!G4/1000000)*$B$6</f>
        <v>10.75</v>
      </c>
      <c r="S14" s="20">
        <f t="shared" ref="S14:S22" si="0">($B$5*G14/1000*H14)*$B$6</f>
        <v>0</v>
      </c>
      <c r="T14" s="20">
        <f t="shared" ref="T14:T22" si="1">I14*$B$6</f>
        <v>0</v>
      </c>
      <c r="U14" s="20">
        <f t="shared" ref="U14:U22" si="2">SUM(O14:T14)*(1+J14)*(1+$B$8)*(1+$B$7)</f>
        <v>24.381000000000004</v>
      </c>
      <c r="V14" s="20">
        <f t="shared" ref="V14:V22" si="3">IF(OR($B$5&lt;=0,K14&lt;=0),"",U14/($B$5*K14))</f>
        <v>6.0952500000000008E-3</v>
      </c>
      <c r="W14" s="21">
        <f t="shared" ref="W14:W22" si="4">IF(OR($B$5&lt;=0,ABS($E$7-1)&gt;=0.000001),"",IF(MAX($U$14:$U$22)=MIN($U$14:$U$22),5,1+4*(MAX($U$14:$U$22)-U14)/(MAX($U$14:$U$22)-MIN($U$14:$U$22))))</f>
        <v>3.4545454545454546</v>
      </c>
      <c r="X14" s="21">
        <f t="shared" ref="X14:X22" si="5">IF(OR($B$5&lt;=0,ABS($E$7-1)&gt;=0.000001),"",IF(OR(L14&lt;$E$5,N14&lt;$E$6),0,(L14/5*$B$9+M14/5*$B$10+N14/5*$B$11+W14/5*$E$4)*5))</f>
        <v>3.0909090909090908</v>
      </c>
    </row>
    <row r="15" spans="1:24" s="14" customFormat="1" x14ac:dyDescent="0.35">
      <c r="A15" s="14" t="str">
        <f>Mallihinnat!A5</f>
        <v>OpenAI</v>
      </c>
      <c r="B15" s="14" t="str">
        <f>Mallihinnat!B5</f>
        <v>gpt-5.6-terra</v>
      </c>
      <c r="C15" s="15">
        <v>1000</v>
      </c>
      <c r="D15" s="15">
        <v>0</v>
      </c>
      <c r="E15" s="15">
        <v>0</v>
      </c>
      <c r="F15" s="15">
        <v>250</v>
      </c>
      <c r="G15" s="15">
        <v>0</v>
      </c>
      <c r="H15" s="16">
        <f>Mallihinnat!H5</f>
        <v>0</v>
      </c>
      <c r="I15" s="17">
        <v>0</v>
      </c>
      <c r="J15" s="18">
        <v>0.05</v>
      </c>
      <c r="K15" s="18">
        <v>0.8</v>
      </c>
      <c r="L15" s="19">
        <v>3</v>
      </c>
      <c r="M15" s="19">
        <v>3</v>
      </c>
      <c r="N15" s="19">
        <v>3</v>
      </c>
      <c r="O15" s="20">
        <f>($B$5*C15*Mallihinnat!D5/1000000)*$B$6</f>
        <v>4.3</v>
      </c>
      <c r="P15" s="20">
        <f>($B$5*D15*Mallihinnat!E5/1000000)*$B$6</f>
        <v>0</v>
      </c>
      <c r="Q15" s="20">
        <f>($B$5*E15*Mallihinnat!F5/1000000)*$B$6</f>
        <v>0</v>
      </c>
      <c r="R15" s="20">
        <f>($B$5*F15*Mallihinnat!G5/1000000)*$B$6</f>
        <v>6.45</v>
      </c>
      <c r="S15" s="20">
        <f t="shared" si="0"/>
        <v>0</v>
      </c>
      <c r="T15" s="20">
        <f t="shared" si="1"/>
        <v>0</v>
      </c>
      <c r="U15" s="20">
        <f t="shared" si="2"/>
        <v>13.545</v>
      </c>
      <c r="V15" s="20">
        <f t="shared" si="3"/>
        <v>3.3862499999999999E-3</v>
      </c>
      <c r="W15" s="21">
        <f t="shared" si="4"/>
        <v>4.1818181818181817</v>
      </c>
      <c r="X15" s="21">
        <f t="shared" si="5"/>
        <v>3.2363636363636363</v>
      </c>
    </row>
    <row r="16" spans="1:24" s="14" customFormat="1" x14ac:dyDescent="0.35">
      <c r="A16" s="14" t="str">
        <f>Mallihinnat!A6</f>
        <v>OpenAI</v>
      </c>
      <c r="B16" s="14" t="str">
        <f>Mallihinnat!B6</f>
        <v>gpt-5.6-luna</v>
      </c>
      <c r="C16" s="15">
        <v>1000</v>
      </c>
      <c r="D16" s="15">
        <v>0</v>
      </c>
      <c r="E16" s="15">
        <v>0</v>
      </c>
      <c r="F16" s="15">
        <v>250</v>
      </c>
      <c r="G16" s="15">
        <v>0</v>
      </c>
      <c r="H16" s="16">
        <f>Mallihinnat!H6</f>
        <v>0</v>
      </c>
      <c r="I16" s="17">
        <v>0</v>
      </c>
      <c r="J16" s="18">
        <v>0.05</v>
      </c>
      <c r="K16" s="18">
        <v>0.8</v>
      </c>
      <c r="L16" s="19">
        <v>3</v>
      </c>
      <c r="M16" s="19">
        <v>3</v>
      </c>
      <c r="N16" s="19">
        <v>3</v>
      </c>
      <c r="O16" s="20">
        <f>($B$5*C16*Mallihinnat!D6/1000000)*$B$6</f>
        <v>0.43</v>
      </c>
      <c r="P16" s="20">
        <f>($B$5*D16*Mallihinnat!E6/1000000)*$B$6</f>
        <v>0</v>
      </c>
      <c r="Q16" s="20">
        <f>($B$5*E16*Mallihinnat!F6/1000000)*$B$6</f>
        <v>0</v>
      </c>
      <c r="R16" s="20">
        <f>($B$5*F16*Mallihinnat!G6/1000000)*$B$6</f>
        <v>0.64500000000000002</v>
      </c>
      <c r="S16" s="20">
        <f t="shared" si="0"/>
        <v>0</v>
      </c>
      <c r="T16" s="20">
        <f t="shared" si="1"/>
        <v>0</v>
      </c>
      <c r="U16" s="20">
        <f t="shared" si="2"/>
        <v>1.3544999999999998</v>
      </c>
      <c r="V16" s="20">
        <f t="shared" si="3"/>
        <v>3.3862499999999995E-4</v>
      </c>
      <c r="W16" s="21">
        <f t="shared" si="4"/>
        <v>5</v>
      </c>
      <c r="X16" s="21">
        <f t="shared" si="5"/>
        <v>3.3999999999999995</v>
      </c>
    </row>
    <row r="17" spans="1:24" s="14" customFormat="1" x14ac:dyDescent="0.35">
      <c r="A17" s="14" t="str">
        <f>Mallihinnat!A7</f>
        <v>Anthropic</v>
      </c>
      <c r="B17" s="14" t="str">
        <f>Mallihinnat!B7</f>
        <v>Claude Sonnet 5</v>
      </c>
      <c r="C17" s="15">
        <v>1000</v>
      </c>
      <c r="D17" s="15">
        <v>0</v>
      </c>
      <c r="E17" s="15">
        <v>0</v>
      </c>
      <c r="F17" s="15">
        <v>250</v>
      </c>
      <c r="G17" s="15">
        <v>0</v>
      </c>
      <c r="H17" s="16">
        <f>Mallihinnat!H7</f>
        <v>0</v>
      </c>
      <c r="I17" s="17">
        <v>0</v>
      </c>
      <c r="J17" s="18">
        <v>0.05</v>
      </c>
      <c r="K17" s="18">
        <v>0.8</v>
      </c>
      <c r="L17" s="19">
        <v>3</v>
      </c>
      <c r="M17" s="19">
        <v>3</v>
      </c>
      <c r="N17" s="19">
        <v>3</v>
      </c>
      <c r="O17" s="20">
        <f>($B$5*C17*Mallihinnat!D7/1000000)*$B$6</f>
        <v>8.6</v>
      </c>
      <c r="P17" s="20">
        <f>($B$5*D17*Mallihinnat!E7/1000000)*$B$6</f>
        <v>0</v>
      </c>
      <c r="Q17" s="20">
        <f>($B$5*E17*Mallihinnat!F7/1000000)*$B$6</f>
        <v>0</v>
      </c>
      <c r="R17" s="20">
        <f>($B$5*F17*Mallihinnat!G7/1000000)*$B$6</f>
        <v>10.75</v>
      </c>
      <c r="S17" s="20">
        <f t="shared" si="0"/>
        <v>0</v>
      </c>
      <c r="T17" s="20">
        <f t="shared" si="1"/>
        <v>0</v>
      </c>
      <c r="U17" s="20">
        <f t="shared" si="2"/>
        <v>24.381000000000004</v>
      </c>
      <c r="V17" s="20">
        <f t="shared" si="3"/>
        <v>6.0952500000000008E-3</v>
      </c>
      <c r="W17" s="21">
        <f t="shared" si="4"/>
        <v>3.4545454545454546</v>
      </c>
      <c r="X17" s="21">
        <f t="shared" si="5"/>
        <v>3.0909090909090908</v>
      </c>
    </row>
    <row r="18" spans="1:24" s="14" customFormat="1" x14ac:dyDescent="0.35">
      <c r="A18" s="14" t="str">
        <f>Mallihinnat!A8</f>
        <v>Anthropic</v>
      </c>
      <c r="B18" s="14" t="str">
        <f>Mallihinnat!B8</f>
        <v>Claude Opus 5</v>
      </c>
      <c r="C18" s="15">
        <v>1000</v>
      </c>
      <c r="D18" s="15">
        <v>0</v>
      </c>
      <c r="E18" s="15">
        <v>0</v>
      </c>
      <c r="F18" s="15">
        <v>250</v>
      </c>
      <c r="G18" s="15">
        <v>0</v>
      </c>
      <c r="H18" s="16">
        <f>Mallihinnat!H8</f>
        <v>0</v>
      </c>
      <c r="I18" s="17">
        <v>0</v>
      </c>
      <c r="J18" s="18">
        <v>0.05</v>
      </c>
      <c r="K18" s="18">
        <v>0.8</v>
      </c>
      <c r="L18" s="19">
        <v>3</v>
      </c>
      <c r="M18" s="19">
        <v>3</v>
      </c>
      <c r="N18" s="19">
        <v>3</v>
      </c>
      <c r="O18" s="20">
        <f>($B$5*C18*Mallihinnat!D8/1000000)*$B$6</f>
        <v>21.5</v>
      </c>
      <c r="P18" s="20">
        <f>($B$5*D18*Mallihinnat!E8/1000000)*$B$6</f>
        <v>0</v>
      </c>
      <c r="Q18" s="20">
        <f>($B$5*E18*Mallihinnat!F8/1000000)*$B$6</f>
        <v>0</v>
      </c>
      <c r="R18" s="20">
        <f>($B$5*F18*Mallihinnat!G8/1000000)*$B$6</f>
        <v>26.875</v>
      </c>
      <c r="S18" s="20">
        <f t="shared" si="0"/>
        <v>0</v>
      </c>
      <c r="T18" s="20">
        <f t="shared" si="1"/>
        <v>0</v>
      </c>
      <c r="U18" s="20">
        <f t="shared" si="2"/>
        <v>60.952500000000001</v>
      </c>
      <c r="V18" s="20">
        <f t="shared" si="3"/>
        <v>1.5238125E-2</v>
      </c>
      <c r="W18" s="21">
        <f t="shared" si="4"/>
        <v>1</v>
      </c>
      <c r="X18" s="21">
        <f t="shared" si="5"/>
        <v>2.6</v>
      </c>
    </row>
    <row r="19" spans="1:24" s="14" customFormat="1" x14ac:dyDescent="0.35">
      <c r="A19" s="14" t="str">
        <f>Mallihinnat!A9</f>
        <v>Anthropic</v>
      </c>
      <c r="B19" s="14" t="str">
        <f>Mallihinnat!B9</f>
        <v>Claude Haiku 4.5</v>
      </c>
      <c r="C19" s="15">
        <v>1000</v>
      </c>
      <c r="D19" s="15">
        <v>0</v>
      </c>
      <c r="E19" s="15">
        <v>0</v>
      </c>
      <c r="F19" s="15">
        <v>250</v>
      </c>
      <c r="G19" s="15">
        <v>0</v>
      </c>
      <c r="H19" s="16">
        <f>Mallihinnat!H9</f>
        <v>0</v>
      </c>
      <c r="I19" s="17">
        <v>0</v>
      </c>
      <c r="J19" s="18">
        <v>0.05</v>
      </c>
      <c r="K19" s="18">
        <v>0.8</v>
      </c>
      <c r="L19" s="19">
        <v>3</v>
      </c>
      <c r="M19" s="19">
        <v>3</v>
      </c>
      <c r="N19" s="19">
        <v>3</v>
      </c>
      <c r="O19" s="20">
        <f>($B$5*C19*Mallihinnat!D9/1000000)*$B$6</f>
        <v>4.3</v>
      </c>
      <c r="P19" s="20">
        <f>($B$5*D19*Mallihinnat!E9/1000000)*$B$6</f>
        <v>0</v>
      </c>
      <c r="Q19" s="20">
        <f>($B$5*E19*Mallihinnat!F9/1000000)*$B$6</f>
        <v>0</v>
      </c>
      <c r="R19" s="20">
        <f>($B$5*F19*Mallihinnat!G9/1000000)*$B$6</f>
        <v>5.375</v>
      </c>
      <c r="S19" s="20">
        <f t="shared" si="0"/>
        <v>0</v>
      </c>
      <c r="T19" s="20">
        <f t="shared" si="1"/>
        <v>0</v>
      </c>
      <c r="U19" s="20">
        <f t="shared" si="2"/>
        <v>12.190500000000002</v>
      </c>
      <c r="V19" s="20">
        <f t="shared" si="3"/>
        <v>3.0476250000000004E-3</v>
      </c>
      <c r="W19" s="21">
        <f t="shared" si="4"/>
        <v>4.2727272727272734</v>
      </c>
      <c r="X19" s="21">
        <f t="shared" si="5"/>
        <v>3.2545454545454544</v>
      </c>
    </row>
    <row r="20" spans="1:24" s="14" customFormat="1" x14ac:dyDescent="0.35">
      <c r="A20" s="14" t="str">
        <f>Mallihinnat!A10</f>
        <v>Google</v>
      </c>
      <c r="B20" s="14" t="str">
        <f>Mallihinnat!B10</f>
        <v>Gemini 2.5 Pro</v>
      </c>
      <c r="C20" s="15">
        <v>1000</v>
      </c>
      <c r="D20" s="15">
        <v>0</v>
      </c>
      <c r="E20" s="15">
        <v>0</v>
      </c>
      <c r="F20" s="15">
        <v>250</v>
      </c>
      <c r="G20" s="15">
        <v>0</v>
      </c>
      <c r="H20" s="16">
        <f>Mallihinnat!H10</f>
        <v>0</v>
      </c>
      <c r="I20" s="17">
        <v>0</v>
      </c>
      <c r="J20" s="18">
        <v>0.05</v>
      </c>
      <c r="K20" s="18">
        <v>0.8</v>
      </c>
      <c r="L20" s="19">
        <v>3</v>
      </c>
      <c r="M20" s="19">
        <v>3</v>
      </c>
      <c r="N20" s="19">
        <v>3</v>
      </c>
      <c r="O20" s="20">
        <f>($B$5*C20*Mallihinnat!D10/1000000)*$B$6</f>
        <v>5.375</v>
      </c>
      <c r="P20" s="20">
        <f>($B$5*D20*Mallihinnat!E10/1000000)*$B$6</f>
        <v>0</v>
      </c>
      <c r="Q20" s="20">
        <f>($B$5*E20*Mallihinnat!F10/1000000)*$B$6</f>
        <v>0</v>
      </c>
      <c r="R20" s="20">
        <f>($B$5*F20*Mallihinnat!G10/1000000)*$B$6</f>
        <v>10.75</v>
      </c>
      <c r="S20" s="20">
        <f t="shared" si="0"/>
        <v>0</v>
      </c>
      <c r="T20" s="20">
        <f t="shared" si="1"/>
        <v>0</v>
      </c>
      <c r="U20" s="20">
        <f t="shared" si="2"/>
        <v>20.317500000000003</v>
      </c>
      <c r="V20" s="20">
        <f t="shared" si="3"/>
        <v>5.0793750000000006E-3</v>
      </c>
      <c r="W20" s="21">
        <f t="shared" si="4"/>
        <v>3.7272727272727271</v>
      </c>
      <c r="X20" s="21">
        <f t="shared" si="5"/>
        <v>3.1454545454545451</v>
      </c>
    </row>
    <row r="21" spans="1:24" s="14" customFormat="1" x14ac:dyDescent="0.35">
      <c r="A21" s="14" t="str">
        <f>Mallihinnat!A11</f>
        <v>Google</v>
      </c>
      <c r="B21" s="14" t="str">
        <f>Mallihinnat!B11</f>
        <v>Gemini 2.5 Flash</v>
      </c>
      <c r="C21" s="15">
        <v>1000</v>
      </c>
      <c r="D21" s="15">
        <v>0</v>
      </c>
      <c r="E21" s="15">
        <v>0</v>
      </c>
      <c r="F21" s="15">
        <v>250</v>
      </c>
      <c r="G21" s="15">
        <v>0</v>
      </c>
      <c r="H21" s="16">
        <f>Mallihinnat!H11</f>
        <v>0</v>
      </c>
      <c r="I21" s="17">
        <v>0</v>
      </c>
      <c r="J21" s="18">
        <v>0.05</v>
      </c>
      <c r="K21" s="18">
        <v>0.8</v>
      </c>
      <c r="L21" s="19">
        <v>3</v>
      </c>
      <c r="M21" s="19">
        <v>3</v>
      </c>
      <c r="N21" s="19">
        <v>3</v>
      </c>
      <c r="O21" s="20">
        <f>($B$5*C21*Mallihinnat!D11/1000000)*$B$6</f>
        <v>1.29</v>
      </c>
      <c r="P21" s="20">
        <f>($B$5*D21*Mallihinnat!E11/1000000)*$B$6</f>
        <v>0</v>
      </c>
      <c r="Q21" s="20">
        <f>($B$5*E21*Mallihinnat!F11/1000000)*$B$6</f>
        <v>0</v>
      </c>
      <c r="R21" s="20">
        <f>($B$5*F21*Mallihinnat!G11/1000000)*$B$6</f>
        <v>2.6875</v>
      </c>
      <c r="S21" s="20">
        <f t="shared" si="0"/>
        <v>0</v>
      </c>
      <c r="T21" s="20">
        <f t="shared" si="1"/>
        <v>0</v>
      </c>
      <c r="U21" s="20">
        <f t="shared" si="2"/>
        <v>5.0116500000000004</v>
      </c>
      <c r="V21" s="20">
        <f t="shared" si="3"/>
        <v>1.2529125000000001E-3</v>
      </c>
      <c r="W21" s="21">
        <f t="shared" si="4"/>
        <v>4.754545454545454</v>
      </c>
      <c r="X21" s="21">
        <f t="shared" si="5"/>
        <v>3.3509090909090911</v>
      </c>
    </row>
    <row r="22" spans="1:24" s="14" customFormat="1" x14ac:dyDescent="0.35">
      <c r="A22" s="14" t="str">
        <f>Mallihinnat!A12</f>
        <v>Google</v>
      </c>
      <c r="B22" s="14" t="str">
        <f>Mallihinnat!B12</f>
        <v>Gemini 3.5 Flash-Lite</v>
      </c>
      <c r="C22" s="15">
        <v>1000</v>
      </c>
      <c r="D22" s="15">
        <v>0</v>
      </c>
      <c r="E22" s="15">
        <v>0</v>
      </c>
      <c r="F22" s="15">
        <v>250</v>
      </c>
      <c r="G22" s="15">
        <v>0</v>
      </c>
      <c r="H22" s="16">
        <f>Mallihinnat!H12</f>
        <v>14</v>
      </c>
      <c r="I22" s="17">
        <v>0</v>
      </c>
      <c r="J22" s="18">
        <v>0.05</v>
      </c>
      <c r="K22" s="18">
        <v>0.8</v>
      </c>
      <c r="L22" s="19">
        <v>3</v>
      </c>
      <c r="M22" s="19">
        <v>3</v>
      </c>
      <c r="N22" s="19">
        <v>3</v>
      </c>
      <c r="O22" s="20">
        <f>($B$5*C22*Mallihinnat!D12/1000000)*$B$6</f>
        <v>1.29</v>
      </c>
      <c r="P22" s="20">
        <f>($B$5*D22*Mallihinnat!E12/1000000)*$B$6</f>
        <v>0</v>
      </c>
      <c r="Q22" s="20">
        <f>($B$5*E22*Mallihinnat!F12/1000000)*$B$6</f>
        <v>0</v>
      </c>
      <c r="R22" s="20">
        <f>($B$5*F22*Mallihinnat!G12/1000000)*$B$6</f>
        <v>2.6875</v>
      </c>
      <c r="S22" s="20">
        <f t="shared" si="0"/>
        <v>0</v>
      </c>
      <c r="T22" s="20">
        <f t="shared" si="1"/>
        <v>0</v>
      </c>
      <c r="U22" s="20">
        <f t="shared" si="2"/>
        <v>5.0116500000000004</v>
      </c>
      <c r="V22" s="20">
        <f t="shared" si="3"/>
        <v>1.2529125000000001E-3</v>
      </c>
      <c r="W22" s="21">
        <f t="shared" si="4"/>
        <v>4.754545454545454</v>
      </c>
      <c r="X22" s="21">
        <f t="shared" si="5"/>
        <v>3.3509090909090911</v>
      </c>
    </row>
    <row r="24" spans="1:24" x14ac:dyDescent="0.35">
      <c r="A24" s="24" t="s">
        <v>105</v>
      </c>
      <c r="B24" s="24" t="s">
        <v>105</v>
      </c>
      <c r="C24" s="24" t="s">
        <v>105</v>
      </c>
      <c r="D24" s="24" t="s">
        <v>105</v>
      </c>
      <c r="E24" s="24" t="s">
        <v>105</v>
      </c>
      <c r="F24" s="24" t="s">
        <v>105</v>
      </c>
      <c r="G24" s="24" t="s">
        <v>105</v>
      </c>
      <c r="H24" s="24" t="s">
        <v>105</v>
      </c>
      <c r="I24" s="24" t="s">
        <v>105</v>
      </c>
      <c r="J24" s="24" t="s">
        <v>105</v>
      </c>
      <c r="K24" s="24" t="s">
        <v>105</v>
      </c>
      <c r="L24" s="24" t="s">
        <v>105</v>
      </c>
      <c r="M24" s="24" t="s">
        <v>105</v>
      </c>
      <c r="N24" s="24" t="s">
        <v>105</v>
      </c>
      <c r="O24" s="24" t="s">
        <v>105</v>
      </c>
      <c r="P24" s="24" t="s">
        <v>105</v>
      </c>
      <c r="Q24" s="24" t="s">
        <v>105</v>
      </c>
      <c r="R24" s="24" t="s">
        <v>105</v>
      </c>
      <c r="S24" s="24" t="s">
        <v>105</v>
      </c>
      <c r="T24" s="24" t="s">
        <v>105</v>
      </c>
      <c r="U24" s="24" t="s">
        <v>105</v>
      </c>
      <c r="V24" s="24" t="s">
        <v>105</v>
      </c>
      <c r="W24" s="24" t="s">
        <v>105</v>
      </c>
      <c r="X24" s="24" t="s">
        <v>105</v>
      </c>
    </row>
    <row r="25" spans="1:24" x14ac:dyDescent="0.35">
      <c r="A25" s="24" t="s">
        <v>105</v>
      </c>
      <c r="B25" s="24" t="s">
        <v>105</v>
      </c>
      <c r="C25" s="24" t="s">
        <v>105</v>
      </c>
      <c r="D25" s="24" t="s">
        <v>105</v>
      </c>
      <c r="E25" s="24" t="s">
        <v>105</v>
      </c>
      <c r="F25" s="24" t="s">
        <v>105</v>
      </c>
      <c r="G25" s="24" t="s">
        <v>105</v>
      </c>
      <c r="H25" s="24" t="s">
        <v>105</v>
      </c>
      <c r="I25" s="24" t="s">
        <v>105</v>
      </c>
      <c r="J25" s="24" t="s">
        <v>105</v>
      </c>
      <c r="K25" s="24" t="s">
        <v>105</v>
      </c>
      <c r="L25" s="24" t="s">
        <v>105</v>
      </c>
      <c r="M25" s="24" t="s">
        <v>105</v>
      </c>
      <c r="N25" s="24" t="s">
        <v>105</v>
      </c>
      <c r="O25" s="24" t="s">
        <v>105</v>
      </c>
      <c r="P25" s="24" t="s">
        <v>105</v>
      </c>
      <c r="Q25" s="24" t="s">
        <v>105</v>
      </c>
      <c r="R25" s="24" t="s">
        <v>105</v>
      </c>
      <c r="S25" s="24" t="s">
        <v>105</v>
      </c>
      <c r="T25" s="24" t="s">
        <v>105</v>
      </c>
      <c r="U25" s="24" t="s">
        <v>105</v>
      </c>
      <c r="V25" s="24" t="s">
        <v>105</v>
      </c>
      <c r="W25" s="24" t="s">
        <v>105</v>
      </c>
      <c r="X25" s="24" t="s">
        <v>105</v>
      </c>
    </row>
    <row r="26" spans="1:24" x14ac:dyDescent="0.35">
      <c r="A26" s="24" t="s">
        <v>105</v>
      </c>
      <c r="B26" s="24" t="s">
        <v>105</v>
      </c>
      <c r="C26" s="24" t="s">
        <v>105</v>
      </c>
      <c r="D26" s="24" t="s">
        <v>105</v>
      </c>
      <c r="E26" s="24" t="s">
        <v>105</v>
      </c>
      <c r="F26" s="24" t="s">
        <v>105</v>
      </c>
      <c r="G26" s="24" t="s">
        <v>105</v>
      </c>
      <c r="H26" s="24" t="s">
        <v>105</v>
      </c>
      <c r="I26" s="24" t="s">
        <v>105</v>
      </c>
      <c r="J26" s="24" t="s">
        <v>105</v>
      </c>
      <c r="K26" s="24" t="s">
        <v>105</v>
      </c>
      <c r="L26" s="24" t="s">
        <v>105</v>
      </c>
      <c r="M26" s="24" t="s">
        <v>105</v>
      </c>
      <c r="N26" s="24" t="s">
        <v>105</v>
      </c>
      <c r="O26" s="24" t="s">
        <v>105</v>
      </c>
      <c r="P26" s="24" t="s">
        <v>105</v>
      </c>
      <c r="Q26" s="24" t="s">
        <v>105</v>
      </c>
      <c r="R26" s="24" t="s">
        <v>105</v>
      </c>
      <c r="S26" s="24" t="s">
        <v>105</v>
      </c>
      <c r="T26" s="24" t="s">
        <v>105</v>
      </c>
      <c r="U26" s="24" t="s">
        <v>105</v>
      </c>
      <c r="V26" s="24" t="s">
        <v>105</v>
      </c>
      <c r="W26" s="24" t="s">
        <v>105</v>
      </c>
      <c r="X26" s="24" t="s">
        <v>105</v>
      </c>
    </row>
  </sheetData>
  <mergeCells count="3">
    <mergeCell ref="A1:X1"/>
    <mergeCell ref="A3:F3"/>
    <mergeCell ref="A24:X26"/>
  </mergeCells>
  <conditionalFormatting sqref="E8">
    <cfRule type="containsText" dxfId="0" priority="1" operator="containsText" text="Korjaa"/>
  </conditionalFormatting>
  <conditionalFormatting sqref="U14:U22">
    <cfRule type="colorScale" priority="2">
      <colorScale>
        <cfvo type="min"/>
        <cfvo type="percentile" val="50"/>
        <cfvo type="max"/>
        <color rgb="FFD9EAD3"/>
        <color rgb="FFFFF2CC"/>
        <color rgb="FFF4CCCC"/>
      </colorScale>
    </cfRule>
  </conditionalFormatting>
  <conditionalFormatting sqref="X14:X22">
    <cfRule type="colorScale" priority="3">
      <colorScale>
        <cfvo type="min"/>
        <cfvo type="percentile" val="50"/>
        <cfvo type="max"/>
        <color rgb="FFF4CCCC"/>
        <color rgb="FFFFF2CC"/>
        <color rgb="FFD9EAD3"/>
      </colorScale>
    </cfRule>
  </conditionalFormatting>
  <dataValidations count="2">
    <dataValidation type="decimal" sqref="K14:K22" xr:uid="{00000000-0002-0000-0200-000000000000}">
      <formula1>0</formula1>
      <formula2>1</formula2>
    </dataValidation>
    <dataValidation type="whole" sqref="L14:N22" xr:uid="{00000000-0002-0000-0200-000001000000}">
      <formula1>1</formula1>
      <formula2>5</formula2>
    </dataValidation>
  </dataValidations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3"/>
  <sheetViews>
    <sheetView showGridLines="0" workbookViewId="0">
      <selection sqref="A1:J1"/>
    </sheetView>
  </sheetViews>
  <sheetFormatPr defaultRowHeight="14.5" x14ac:dyDescent="0.35"/>
  <cols>
    <col min="1" max="1" width="15" customWidth="1"/>
    <col min="2" max="3" width="30" customWidth="1"/>
    <col min="4" max="7" width="15" customWidth="1"/>
    <col min="8" max="8" width="38" customWidth="1"/>
    <col min="9" max="10" width="18" customWidth="1"/>
  </cols>
  <sheetData>
    <row r="1" spans="1:10" ht="32" customHeight="1" x14ac:dyDescent="0.35">
      <c r="A1" s="22" t="s">
        <v>106</v>
      </c>
      <c r="B1" s="22" t="s">
        <v>106</v>
      </c>
      <c r="C1" s="22" t="s">
        <v>106</v>
      </c>
      <c r="D1" s="22" t="s">
        <v>106</v>
      </c>
      <c r="E1" s="22" t="s">
        <v>106</v>
      </c>
      <c r="F1" s="22" t="s">
        <v>106</v>
      </c>
      <c r="G1" s="22" t="s">
        <v>106</v>
      </c>
      <c r="H1" s="22" t="s">
        <v>106</v>
      </c>
      <c r="I1" s="22" t="s">
        <v>106</v>
      </c>
      <c r="J1" s="22" t="s">
        <v>106</v>
      </c>
    </row>
    <row r="3" spans="1:10" ht="34" customHeight="1" x14ac:dyDescent="0.35">
      <c r="A3" s="4" t="s">
        <v>107</v>
      </c>
      <c r="B3" s="4" t="s">
        <v>108</v>
      </c>
      <c r="C3" s="4" t="s">
        <v>109</v>
      </c>
      <c r="D3" s="4" t="s">
        <v>110</v>
      </c>
      <c r="E3" s="4" t="s">
        <v>111</v>
      </c>
      <c r="F3" s="4" t="s">
        <v>112</v>
      </c>
      <c r="G3" s="4" t="s">
        <v>113</v>
      </c>
      <c r="H3" s="4" t="s">
        <v>114</v>
      </c>
      <c r="I3" s="4" t="s">
        <v>115</v>
      </c>
      <c r="J3" s="4" t="s">
        <v>116</v>
      </c>
    </row>
    <row r="4" spans="1:10" ht="29" x14ac:dyDescent="0.35">
      <c r="A4" s="3">
        <v>1</v>
      </c>
      <c r="B4" s="5" t="s">
        <v>117</v>
      </c>
      <c r="C4" s="5" t="s">
        <v>118</v>
      </c>
      <c r="D4" s="5">
        <v>4</v>
      </c>
      <c r="E4" s="5">
        <v>4</v>
      </c>
      <c r="F4" s="3">
        <f t="shared" ref="F4:F13" si="0">D4*E4</f>
        <v>16</v>
      </c>
      <c r="G4" s="3" t="str">
        <f t="shared" ref="G4:G13" si="1">IF(F4&gt;=15,"Kriittinen",IF(F4&gt;=8,"Merkittävä","Matala"))</f>
        <v>Kriittinen</v>
      </c>
      <c r="H4" s="5" t="s">
        <v>119</v>
      </c>
      <c r="I4" s="5" t="s">
        <v>120</v>
      </c>
      <c r="J4" s="5" t="s">
        <v>121</v>
      </c>
    </row>
    <row r="5" spans="1:10" ht="29" x14ac:dyDescent="0.35">
      <c r="A5" s="3">
        <v>2</v>
      </c>
      <c r="B5" s="5" t="s">
        <v>122</v>
      </c>
      <c r="C5" s="5" t="s">
        <v>123</v>
      </c>
      <c r="D5" s="5">
        <v>4</v>
      </c>
      <c r="E5" s="5">
        <v>4</v>
      </c>
      <c r="F5" s="3">
        <f t="shared" si="0"/>
        <v>16</v>
      </c>
      <c r="G5" s="3" t="str">
        <f t="shared" si="1"/>
        <v>Kriittinen</v>
      </c>
      <c r="H5" s="5" t="s">
        <v>124</v>
      </c>
      <c r="I5" s="5" t="s">
        <v>125</v>
      </c>
      <c r="J5" s="5" t="s">
        <v>126</v>
      </c>
    </row>
    <row r="6" spans="1:10" ht="29" x14ac:dyDescent="0.35">
      <c r="A6" s="3">
        <v>3</v>
      </c>
      <c r="B6" s="5" t="s">
        <v>127</v>
      </c>
      <c r="C6" s="5" t="s">
        <v>128</v>
      </c>
      <c r="D6" s="5">
        <v>3</v>
      </c>
      <c r="E6" s="5">
        <v>4</v>
      </c>
      <c r="F6" s="3">
        <f t="shared" si="0"/>
        <v>12</v>
      </c>
      <c r="G6" s="3" t="str">
        <f t="shared" si="1"/>
        <v>Merkittävä</v>
      </c>
      <c r="H6" s="5" t="s">
        <v>129</v>
      </c>
      <c r="I6" s="5" t="s">
        <v>125</v>
      </c>
      <c r="J6" s="5" t="s">
        <v>121</v>
      </c>
    </row>
    <row r="7" spans="1:10" ht="29" x14ac:dyDescent="0.35">
      <c r="A7" s="3">
        <v>4</v>
      </c>
      <c r="B7" s="5" t="s">
        <v>130</v>
      </c>
      <c r="C7" s="5" t="s">
        <v>131</v>
      </c>
      <c r="D7" s="5">
        <v>3</v>
      </c>
      <c r="E7" s="5">
        <v>4</v>
      </c>
      <c r="F7" s="3">
        <f t="shared" si="0"/>
        <v>12</v>
      </c>
      <c r="G7" s="3" t="str">
        <f t="shared" si="1"/>
        <v>Merkittävä</v>
      </c>
      <c r="H7" s="5" t="s">
        <v>132</v>
      </c>
      <c r="I7" s="5" t="s">
        <v>133</v>
      </c>
      <c r="J7" s="5" t="s">
        <v>126</v>
      </c>
    </row>
    <row r="8" spans="1:10" ht="43.5" x14ac:dyDescent="0.35">
      <c r="A8" s="3">
        <v>5</v>
      </c>
      <c r="B8" s="5" t="s">
        <v>134</v>
      </c>
      <c r="C8" s="5" t="s">
        <v>135</v>
      </c>
      <c r="D8" s="5">
        <v>4</v>
      </c>
      <c r="E8" s="5">
        <v>4</v>
      </c>
      <c r="F8" s="3">
        <f t="shared" si="0"/>
        <v>16</v>
      </c>
      <c r="G8" s="3" t="str">
        <f t="shared" si="1"/>
        <v>Kriittinen</v>
      </c>
      <c r="H8" s="5" t="s">
        <v>136</v>
      </c>
      <c r="I8" s="5" t="s">
        <v>137</v>
      </c>
      <c r="J8" s="5" t="s">
        <v>138</v>
      </c>
    </row>
    <row r="9" spans="1:10" ht="29" x14ac:dyDescent="0.35">
      <c r="A9" s="3">
        <v>6</v>
      </c>
      <c r="B9" s="5" t="s">
        <v>139</v>
      </c>
      <c r="C9" s="5" t="s">
        <v>140</v>
      </c>
      <c r="D9" s="5">
        <v>4</v>
      </c>
      <c r="E9" s="5">
        <v>5</v>
      </c>
      <c r="F9" s="3">
        <f t="shared" si="0"/>
        <v>20</v>
      </c>
      <c r="G9" s="3" t="str">
        <f t="shared" si="1"/>
        <v>Kriittinen</v>
      </c>
      <c r="H9" s="5" t="s">
        <v>141</v>
      </c>
      <c r="I9" s="5" t="s">
        <v>142</v>
      </c>
      <c r="J9" s="5" t="s">
        <v>126</v>
      </c>
    </row>
    <row r="10" spans="1:10" ht="29" x14ac:dyDescent="0.35">
      <c r="A10" s="3">
        <v>7</v>
      </c>
      <c r="B10" s="5" t="s">
        <v>143</v>
      </c>
      <c r="C10" s="5" t="s">
        <v>144</v>
      </c>
      <c r="D10" s="5">
        <v>3</v>
      </c>
      <c r="E10" s="5">
        <v>3</v>
      </c>
      <c r="F10" s="3">
        <f t="shared" si="0"/>
        <v>9</v>
      </c>
      <c r="G10" s="3" t="str">
        <f t="shared" si="1"/>
        <v>Merkittävä</v>
      </c>
      <c r="H10" s="5" t="s">
        <v>145</v>
      </c>
      <c r="I10" s="5" t="s">
        <v>125</v>
      </c>
      <c r="J10" s="5" t="s">
        <v>146</v>
      </c>
    </row>
    <row r="11" spans="1:10" ht="29" x14ac:dyDescent="0.35">
      <c r="A11" s="3">
        <v>8</v>
      </c>
      <c r="B11" s="5" t="s">
        <v>147</v>
      </c>
      <c r="C11" s="5" t="s">
        <v>148</v>
      </c>
      <c r="D11" s="5">
        <v>3</v>
      </c>
      <c r="E11" s="5">
        <v>4</v>
      </c>
      <c r="F11" s="3">
        <f t="shared" si="0"/>
        <v>12</v>
      </c>
      <c r="G11" s="3" t="str">
        <f t="shared" si="1"/>
        <v>Merkittävä</v>
      </c>
      <c r="H11" s="5" t="s">
        <v>149</v>
      </c>
      <c r="I11" s="5" t="s">
        <v>137</v>
      </c>
      <c r="J11" s="5" t="s">
        <v>138</v>
      </c>
    </row>
    <row r="12" spans="1:10" ht="29" x14ac:dyDescent="0.35">
      <c r="A12" s="3">
        <v>9</v>
      </c>
      <c r="B12" s="5" t="s">
        <v>150</v>
      </c>
      <c r="C12" s="5" t="s">
        <v>151</v>
      </c>
      <c r="D12" s="5">
        <v>3</v>
      </c>
      <c r="E12" s="5">
        <v>3</v>
      </c>
      <c r="F12" s="3">
        <f t="shared" si="0"/>
        <v>9</v>
      </c>
      <c r="G12" s="3" t="str">
        <f t="shared" si="1"/>
        <v>Merkittävä</v>
      </c>
      <c r="H12" s="5" t="s">
        <v>152</v>
      </c>
      <c r="I12" s="5" t="s">
        <v>153</v>
      </c>
      <c r="J12" s="5" t="s">
        <v>126</v>
      </c>
    </row>
    <row r="13" spans="1:10" ht="29" x14ac:dyDescent="0.35">
      <c r="A13" s="3">
        <v>10</v>
      </c>
      <c r="B13" s="5" t="s">
        <v>154</v>
      </c>
      <c r="C13" s="5" t="s">
        <v>155</v>
      </c>
      <c r="D13" s="5">
        <v>4</v>
      </c>
      <c r="E13" s="5">
        <v>4</v>
      </c>
      <c r="F13" s="3">
        <f t="shared" si="0"/>
        <v>16</v>
      </c>
      <c r="G13" s="3" t="str">
        <f t="shared" si="1"/>
        <v>Kriittinen</v>
      </c>
      <c r="H13" s="5" t="s">
        <v>156</v>
      </c>
      <c r="I13" s="5" t="s">
        <v>157</v>
      </c>
      <c r="J13" s="5" t="s">
        <v>121</v>
      </c>
    </row>
  </sheetData>
  <mergeCells count="1">
    <mergeCell ref="A1:J1"/>
  </mergeCells>
  <conditionalFormatting sqref="F4:F13">
    <cfRule type="colorScale" priority="1">
      <colorScale>
        <cfvo type="min"/>
        <cfvo type="percentile" val="50"/>
        <cfvo type="max"/>
        <color rgb="FFD9EAD3"/>
        <color rgb="FFFFF2CC"/>
        <color rgb="FFF4CCCC"/>
      </colorScale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5"/>
  <sheetViews>
    <sheetView showGridLines="0" workbookViewId="0">
      <selection sqref="A1:E1"/>
    </sheetView>
  </sheetViews>
  <sheetFormatPr defaultRowHeight="14.5" x14ac:dyDescent="0.35"/>
  <cols>
    <col min="1" max="2" width="22" customWidth="1"/>
    <col min="3" max="3" width="58" customWidth="1"/>
    <col min="4" max="4" width="42" customWidth="1"/>
    <col min="5" max="5" width="22" customWidth="1"/>
  </cols>
  <sheetData>
    <row r="1" spans="1:5" ht="32" customHeight="1" x14ac:dyDescent="0.35">
      <c r="A1" s="22" t="s">
        <v>158</v>
      </c>
      <c r="B1" s="22" t="s">
        <v>158</v>
      </c>
      <c r="C1" s="22" t="s">
        <v>158</v>
      </c>
      <c r="D1" s="22" t="s">
        <v>158</v>
      </c>
      <c r="E1" s="22" t="s">
        <v>158</v>
      </c>
    </row>
    <row r="3" spans="1:5" ht="34" customHeight="1" x14ac:dyDescent="0.35">
      <c r="A3" s="4" t="s">
        <v>159</v>
      </c>
      <c r="B3" s="4" t="s">
        <v>29</v>
      </c>
      <c r="C3" s="4" t="s">
        <v>160</v>
      </c>
      <c r="D3" s="4" t="s">
        <v>161</v>
      </c>
      <c r="E3" s="4" t="s">
        <v>162</v>
      </c>
    </row>
    <row r="4" spans="1:5" ht="29" x14ac:dyDescent="0.35">
      <c r="A4" s="3" t="s">
        <v>163</v>
      </c>
      <c r="B4" s="3" t="s">
        <v>41</v>
      </c>
      <c r="C4" s="3" t="s">
        <v>44</v>
      </c>
      <c r="D4" s="3" t="s">
        <v>164</v>
      </c>
      <c r="E4" s="3" t="s">
        <v>165</v>
      </c>
    </row>
    <row r="5" spans="1:5" x14ac:dyDescent="0.35">
      <c r="A5" s="3" t="s">
        <v>166</v>
      </c>
      <c r="B5" s="3" t="s">
        <v>41</v>
      </c>
      <c r="C5" s="3" t="s">
        <v>167</v>
      </c>
      <c r="D5" s="3" t="s">
        <v>168</v>
      </c>
      <c r="E5" s="3" t="s">
        <v>146</v>
      </c>
    </row>
    <row r="6" spans="1:5" ht="29" x14ac:dyDescent="0.35">
      <c r="A6" s="3" t="s">
        <v>163</v>
      </c>
      <c r="B6" s="3" t="s">
        <v>49</v>
      </c>
      <c r="C6" s="3" t="s">
        <v>52</v>
      </c>
      <c r="D6" s="3" t="s">
        <v>169</v>
      </c>
      <c r="E6" s="3" t="s">
        <v>165</v>
      </c>
    </row>
    <row r="7" spans="1:5" ht="29" x14ac:dyDescent="0.35">
      <c r="A7" s="3" t="s">
        <v>166</v>
      </c>
      <c r="B7" s="3" t="s">
        <v>49</v>
      </c>
      <c r="C7" s="3" t="s">
        <v>170</v>
      </c>
      <c r="D7" s="3" t="s">
        <v>171</v>
      </c>
      <c r="E7" s="3" t="s">
        <v>146</v>
      </c>
    </row>
    <row r="8" spans="1:5" ht="29" x14ac:dyDescent="0.35">
      <c r="A8" s="3" t="s">
        <v>163</v>
      </c>
      <c r="B8" s="3" t="s">
        <v>57</v>
      </c>
      <c r="C8" s="3" t="s">
        <v>60</v>
      </c>
      <c r="D8" s="3" t="s">
        <v>172</v>
      </c>
      <c r="E8" s="3" t="s">
        <v>165</v>
      </c>
    </row>
    <row r="9" spans="1:5" x14ac:dyDescent="0.35">
      <c r="A9" s="3" t="s">
        <v>166</v>
      </c>
      <c r="B9" s="3" t="s">
        <v>57</v>
      </c>
      <c r="C9" s="3" t="s">
        <v>173</v>
      </c>
      <c r="D9" s="3" t="s">
        <v>174</v>
      </c>
      <c r="E9" s="3" t="s">
        <v>146</v>
      </c>
    </row>
    <row r="10" spans="1:5" ht="29" x14ac:dyDescent="0.35">
      <c r="A10" s="3" t="s">
        <v>175</v>
      </c>
      <c r="B10" s="3" t="s">
        <v>176</v>
      </c>
      <c r="C10" s="3" t="s">
        <v>177</v>
      </c>
      <c r="D10" s="3" t="s">
        <v>178</v>
      </c>
      <c r="E10" s="3" t="s">
        <v>165</v>
      </c>
    </row>
    <row r="11" spans="1:5" ht="29" x14ac:dyDescent="0.35">
      <c r="A11" s="3" t="s">
        <v>179</v>
      </c>
      <c r="B11" s="3" t="s">
        <v>180</v>
      </c>
      <c r="C11" s="3" t="s">
        <v>181</v>
      </c>
      <c r="D11" s="3" t="s">
        <v>182</v>
      </c>
      <c r="E11" s="3" t="s">
        <v>165</v>
      </c>
    </row>
    <row r="13" spans="1:5" x14ac:dyDescent="0.35">
      <c r="A13" s="24" t="s">
        <v>183</v>
      </c>
      <c r="B13" s="24" t="s">
        <v>183</v>
      </c>
      <c r="C13" s="24" t="s">
        <v>183</v>
      </c>
      <c r="D13" s="24" t="s">
        <v>183</v>
      </c>
      <c r="E13" s="24" t="s">
        <v>183</v>
      </c>
    </row>
    <row r="14" spans="1:5" x14ac:dyDescent="0.35">
      <c r="A14" s="24" t="s">
        <v>183</v>
      </c>
      <c r="B14" s="24" t="s">
        <v>183</v>
      </c>
      <c r="C14" s="24" t="s">
        <v>183</v>
      </c>
      <c r="D14" s="24" t="s">
        <v>183</v>
      </c>
      <c r="E14" s="24" t="s">
        <v>183</v>
      </c>
    </row>
    <row r="15" spans="1:5" x14ac:dyDescent="0.35">
      <c r="A15" s="24" t="s">
        <v>183</v>
      </c>
      <c r="B15" s="24" t="s">
        <v>183</v>
      </c>
      <c r="C15" s="24" t="s">
        <v>183</v>
      </c>
      <c r="D15" s="24" t="s">
        <v>183</v>
      </c>
      <c r="E15" s="24" t="s">
        <v>183</v>
      </c>
    </row>
  </sheetData>
  <mergeCells count="2">
    <mergeCell ref="A1:E1"/>
    <mergeCell ref="A13:E15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5</vt:i4>
      </vt:variant>
    </vt:vector>
  </HeadingPairs>
  <TitlesOfParts>
    <vt:vector size="5" baseType="lpstr">
      <vt:lpstr>Aloita tästä</vt:lpstr>
      <vt:lpstr>Mallihinnat</vt:lpstr>
      <vt:lpstr>Kustannusvertailu</vt:lpstr>
      <vt:lpstr>Riskimatriisi</vt:lpstr>
      <vt:lpstr>Lähteet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Tanja Karonen</cp:lastModifiedBy>
  <dcterms:modified xsi:type="dcterms:W3CDTF">2026-09-06T09:21:25Z</dcterms:modified>
</cp:coreProperties>
</file>